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0" windowWidth="20580" windowHeight="7620" tabRatio="531" activeTab="0"/>
  </bookViews>
  <sheets>
    <sheet name="Stock" sheetId="1" r:id="rId1"/>
    <sheet name="Return" sheetId="2" r:id="rId2"/>
    <sheet name="Sheet1" sheetId="3" r:id="rId3"/>
  </sheets>
  <definedNames/>
  <calcPr fullCalcOnLoad="1"/>
</workbook>
</file>

<file path=xl/comments1.xml><?xml version="1.0" encoding="utf-8"?>
<comments xmlns="http://schemas.openxmlformats.org/spreadsheetml/2006/main">
  <authors>
    <author>muellerde</author>
    <author>JUDOBABY</author>
  </authors>
  <commentList>
    <comment ref="C14" authorId="0">
      <text>
        <r>
          <rPr>
            <b/>
            <sz val="8"/>
            <rFont val="Tahoma"/>
            <family val="2"/>
          </rPr>
          <t>Pub Money IN</t>
        </r>
      </text>
    </comment>
    <comment ref="C13" authorId="0">
      <text>
        <r>
          <rPr>
            <b/>
            <sz val="8"/>
            <rFont val="Tahoma"/>
            <family val="2"/>
          </rPr>
          <t>Pub Money IN</t>
        </r>
      </text>
    </comment>
    <comment ref="D5" authorId="1">
      <text>
        <r>
          <rPr>
            <b/>
            <sz val="9"/>
            <rFont val="Tahoma"/>
            <family val="0"/>
          </rPr>
          <t>JUDOBABY:</t>
        </r>
        <r>
          <rPr>
            <sz val="9"/>
            <rFont val="Tahoma"/>
            <family val="0"/>
          </rPr>
          <t xml:space="preserve">
Instead of writing a check to the company for ownership of your shares, you can "sell" the assets you generated for the company to validate your share ownerhip.  (E.g. Business Plan for $10k, Production Plan for $10k, etc.)</t>
        </r>
      </text>
    </comment>
    <comment ref="D6" authorId="1">
      <text>
        <r>
          <rPr>
            <b/>
            <sz val="9"/>
            <rFont val="Tahoma"/>
            <family val="0"/>
          </rPr>
          <t>JUDOBABY:</t>
        </r>
        <r>
          <rPr>
            <sz val="9"/>
            <rFont val="Tahoma"/>
            <family val="0"/>
          </rPr>
          <t xml:space="preserve">
Typtically 10% of initial "issued" shares is set aside to incentivize the starting team members.  They generally accept a lower than market rate salary for stock options (ground floor equity).  However, these shares must be vested over time and purchased, so, are not actually added to the "New Shares" column until they have been purchased (they may never end up being purchased for variuos reason).</t>
        </r>
      </text>
    </comment>
    <comment ref="D10" authorId="1">
      <text>
        <r>
          <rPr>
            <b/>
            <sz val="9"/>
            <rFont val="Tahoma"/>
            <family val="0"/>
          </rPr>
          <t>JUDOBABY:</t>
        </r>
        <r>
          <rPr>
            <sz val="9"/>
            <rFont val="Tahoma"/>
            <family val="0"/>
          </rPr>
          <t xml:space="preserve">
This vlaue can be adjusted to review the effect of any particular investment amount at this stage.  In this particular case, the target Fund 1 raise is $500k.  Adjust the formular for Fund 1 (cell D9) to test for a different Fund 1 funding target.</t>
        </r>
      </text>
    </comment>
    <comment ref="D11" authorId="1">
      <text>
        <r>
          <rPr>
            <b/>
            <sz val="9"/>
            <rFont val="Tahoma"/>
            <family val="0"/>
          </rPr>
          <t>JUDOBABY:</t>
        </r>
        <r>
          <rPr>
            <sz val="9"/>
            <rFont val="Tahoma"/>
            <family val="0"/>
          </rPr>
          <t xml:space="preserve">
Additional option grants may be allocated to incentivise new hires at this stage of funding.</t>
        </r>
      </text>
    </comment>
    <comment ref="D12" authorId="1">
      <text>
        <r>
          <rPr>
            <b/>
            <sz val="9"/>
            <rFont val="Tahoma"/>
            <family val="0"/>
          </rPr>
          <t>JUDOBABY:</t>
        </r>
        <r>
          <rPr>
            <sz val="9"/>
            <rFont val="Tahoma"/>
            <family val="0"/>
          </rPr>
          <t xml:space="preserve">
You may wish to compensate some key consultants with equity (no cash required from consultant).</t>
        </r>
      </text>
    </comment>
    <comment ref="D15" authorId="1">
      <text>
        <r>
          <rPr>
            <b/>
            <sz val="9"/>
            <rFont val="Tahoma"/>
            <family val="0"/>
          </rPr>
          <t>JUDOBABY:</t>
        </r>
        <r>
          <rPr>
            <sz val="9"/>
            <rFont val="Tahoma"/>
            <family val="0"/>
          </rPr>
          <t xml:space="preserve">
You may want to provide option grants to some consultant at this stage (they must pay for the equity, just like the team members).</t>
        </r>
      </text>
    </comment>
    <comment ref="D9" authorId="1">
      <text>
        <r>
          <rPr>
            <b/>
            <sz val="9"/>
            <rFont val="Tahoma"/>
            <family val="0"/>
          </rPr>
          <t>JUDOBABY:</t>
        </r>
        <r>
          <rPr>
            <sz val="9"/>
            <rFont val="Tahoma"/>
            <family val="0"/>
          </rPr>
          <t xml:space="preserve">
Fund 1 raise is set to $500k.  Adjust the formular for Fund 1 (cell D9) to test for a different Fund 1 funding target.</t>
        </r>
      </text>
    </comment>
    <comment ref="D13" authorId="1">
      <text>
        <r>
          <rPr>
            <b/>
            <sz val="9"/>
            <rFont val="Tahoma"/>
            <family val="0"/>
          </rPr>
          <t>JUDOBABY:</t>
        </r>
        <r>
          <rPr>
            <sz val="9"/>
            <rFont val="Tahoma"/>
            <family val="0"/>
          </rPr>
          <t xml:space="preserve">
Fund 2 raise is set to $1M.  Adjust the formular for Fund 2 (cell D13) to test for a different Fund 2 funding target.</t>
        </r>
      </text>
    </comment>
    <comment ref="D14" authorId="1">
      <text>
        <r>
          <rPr>
            <b/>
            <sz val="9"/>
            <rFont val="Tahoma"/>
            <family val="0"/>
          </rPr>
          <t>JUDOBABY:</t>
        </r>
        <r>
          <rPr>
            <sz val="9"/>
            <rFont val="Tahoma"/>
            <family val="0"/>
          </rPr>
          <t xml:space="preserve">
This vlaue can be adjusted to review the effect of any particular investment amount at this stage.  In this particular case, the target Fund 2 raise is $1M.  Adjust the formular for Fund 2 (cell D13) to test for a different Fund 2 funding target.</t>
        </r>
      </text>
    </comment>
    <comment ref="D16" authorId="1">
      <text>
        <r>
          <rPr>
            <b/>
            <sz val="9"/>
            <rFont val="Tahoma"/>
            <family val="0"/>
          </rPr>
          <t>JUDOBABY:</t>
        </r>
        <r>
          <rPr>
            <sz val="9"/>
            <rFont val="Tahoma"/>
            <family val="0"/>
          </rPr>
          <t xml:space="preserve">
Fund 3 raise is set to $2M.  Adjust the formular for Fund 3 (cell D16) to test for a different Fund 3 funding target.</t>
        </r>
      </text>
    </comment>
    <comment ref="D17" authorId="1">
      <text>
        <r>
          <rPr>
            <b/>
            <sz val="9"/>
            <rFont val="Tahoma"/>
            <family val="0"/>
          </rPr>
          <t>JUDOBABY:</t>
        </r>
        <r>
          <rPr>
            <sz val="9"/>
            <rFont val="Tahoma"/>
            <family val="0"/>
          </rPr>
          <t xml:space="preserve">
This vlaue can be adjusted to review the effect of any particular investment amount at this stage.  In this particular case, the target Fund 3 raise is $2M.  Adjust the formular for Fund 3 (cell D16) to test for a different Fund 3 funding target.</t>
        </r>
      </text>
    </comment>
    <comment ref="D18" authorId="1">
      <text>
        <r>
          <rPr>
            <b/>
            <sz val="9"/>
            <rFont val="Tahoma"/>
            <family val="0"/>
          </rPr>
          <t>JUDOBABY:</t>
        </r>
        <r>
          <rPr>
            <sz val="9"/>
            <rFont val="Tahoma"/>
            <family val="0"/>
          </rPr>
          <t xml:space="preserve">
Fund 4 raise is set to $5M.  Adjust as you like.</t>
        </r>
      </text>
    </comment>
  </commentList>
</comments>
</file>

<file path=xl/sharedStrings.xml><?xml version="1.0" encoding="utf-8"?>
<sst xmlns="http://schemas.openxmlformats.org/spreadsheetml/2006/main" count="82" uniqueCount="63">
  <si>
    <t>ROI</t>
  </si>
  <si>
    <t>Team</t>
  </si>
  <si>
    <t>Sale Price</t>
  </si>
  <si>
    <t>Total Shares</t>
  </si>
  <si>
    <t>non-cash</t>
  </si>
  <si>
    <t>Issued Shares</t>
  </si>
  <si>
    <t>Varied</t>
  </si>
  <si>
    <t>Price</t>
  </si>
  <si>
    <t>End Date</t>
  </si>
  <si>
    <t>Money In</t>
  </si>
  <si>
    <t>Founders</t>
  </si>
  <si>
    <t>Founding Investor</t>
  </si>
  <si>
    <t xml:space="preserve">New Shares </t>
  </si>
  <si>
    <t>Incorp</t>
  </si>
  <si>
    <t>Fund 1</t>
  </si>
  <si>
    <t>Fund 1 Consultants</t>
  </si>
  <si>
    <t>Fund 2</t>
  </si>
  <si>
    <t>Fund 3</t>
  </si>
  <si>
    <t>Total</t>
  </si>
  <si>
    <t>% Ownership</t>
  </si>
  <si>
    <t>Company Sale @ Fund 2 Only</t>
  </si>
  <si>
    <t>Company Sale @ Fund 3 Only</t>
  </si>
  <si>
    <t>N/A</t>
  </si>
  <si>
    <t>Targeted Company</t>
  </si>
  <si>
    <t>Targeted</t>
  </si>
  <si>
    <t>Fund 2 Consultants</t>
  </si>
  <si>
    <t>Fund 2 Owner Test</t>
  </si>
  <si>
    <t>Round 2</t>
  </si>
  <si>
    <t>INVEST</t>
  </si>
  <si>
    <t>RETURN</t>
  </si>
  <si>
    <t>TARGET SALE</t>
  </si>
  <si>
    <t>COMPANY SALE</t>
  </si>
  <si>
    <t>LOW SALE</t>
  </si>
  <si>
    <t>HIGH SALE</t>
  </si>
  <si>
    <t>Product is not strong</t>
  </si>
  <si>
    <t>YEAR 4 ROI</t>
  </si>
  <si>
    <t>YEARLY ROI</t>
  </si>
  <si>
    <t>Product consistently meets sales goal</t>
  </si>
  <si>
    <t>Product consistently hits Nintedogs level sales</t>
  </si>
  <si>
    <t>X Return</t>
  </si>
  <si>
    <t>sales</t>
  </si>
  <si>
    <t>Goal</t>
  </si>
  <si>
    <t>price</t>
  </si>
  <si>
    <t>Fund 3 (Test Invest)</t>
  </si>
  <si>
    <t>Exit Scenario A</t>
  </si>
  <si>
    <t>Exit Scenario B</t>
  </si>
  <si>
    <t>Sale Value</t>
  </si>
  <si>
    <t>Exit Scenario C</t>
  </si>
  <si>
    <t>Exit Scenario D</t>
  </si>
  <si>
    <t xml:space="preserve"> </t>
  </si>
  <si>
    <t>//Tweak share price, money in, number shares, company sale price, etc. to see ROI adjustment</t>
  </si>
  <si>
    <t>(Your Name Here)</t>
  </si>
  <si>
    <t>Family 1 (Founder Shares)</t>
  </si>
  <si>
    <t>Family 2 (Founder Shares)</t>
  </si>
  <si>
    <t>Option Grant</t>
  </si>
  <si>
    <t xml:space="preserve">Option Grant </t>
  </si>
  <si>
    <t>Fund 1 (Test Invest)</t>
  </si>
  <si>
    <t>Fund 2 (Test Invest)</t>
  </si>
  <si>
    <t>Fund 4 (Test Invest)</t>
  </si>
  <si>
    <t xml:space="preserve">Adjust the Fund 1 Test Investment (cell D10) to see the Return on Investment for various funding amounts.  </t>
  </si>
  <si>
    <t>The chart below reviews various company sale price scenarios and, the effects this would have on a Fun 1 investor with all intended capital raises included prior to sale of company</t>
  </si>
  <si>
    <t>Adjus the Sale Prices in Column C below to show various exit price scenarios.  This should reflect sale prices that you can validate with industry comps and/or offers you may have received.</t>
  </si>
  <si>
    <t>Fund 1 Invest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</si>
</sst>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
    <numFmt numFmtId="168" formatCode="&quot;$&quot;#,##0.00"/>
    <numFmt numFmtId="169" formatCode="&quot;$&quot;#,##0.0"/>
    <numFmt numFmtId="170" formatCode="&quot;$&quot;#,##0.000"/>
    <numFmt numFmtId="171" formatCode="&quot;$&quot;#,##0.0_);[Red]\(&quot;$&quot;#,##0.0\)"/>
    <numFmt numFmtId="172" formatCode="&quot;$&quot;#,##0.000_);[Red]\(&quot;$&quot;#,##0.000\)"/>
    <numFmt numFmtId="173" formatCode="[$-409]dddd\,\ mmmm\ dd\,\ yyyy"/>
    <numFmt numFmtId="174" formatCode="m/d/yy;@"/>
    <numFmt numFmtId="175" formatCode="[$-409]mmm\-yy;@"/>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0.0000%"/>
    <numFmt numFmtId="182" formatCode="0.000000%"/>
    <numFmt numFmtId="183" formatCode="0.0000000%"/>
  </numFmts>
  <fonts count="64">
    <font>
      <sz val="10"/>
      <name val="Arial"/>
      <family val="0"/>
    </font>
    <font>
      <i/>
      <sz val="10"/>
      <name val="Arial"/>
      <family val="2"/>
    </font>
    <font>
      <b/>
      <sz val="10"/>
      <name val="Arial"/>
      <family val="2"/>
    </font>
    <font>
      <b/>
      <sz val="8"/>
      <name val="Tahom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9"/>
      <color indexed="9"/>
      <name val="Arial"/>
      <family val="2"/>
    </font>
    <font>
      <b/>
      <sz val="9"/>
      <color indexed="62"/>
      <name val="Arial"/>
      <family val="2"/>
    </font>
    <font>
      <sz val="10"/>
      <color indexed="62"/>
      <name val="Arial"/>
      <family val="2"/>
    </font>
    <font>
      <b/>
      <sz val="9"/>
      <color indexed="8"/>
      <name val="Arial"/>
      <family val="2"/>
    </font>
    <font>
      <sz val="10"/>
      <color indexed="9"/>
      <name val="Arial"/>
      <family val="2"/>
    </font>
    <font>
      <b/>
      <i/>
      <sz val="10"/>
      <color indexed="9"/>
      <name val="Arial"/>
      <family val="2"/>
    </font>
    <font>
      <sz val="9"/>
      <name val="Tahoma"/>
      <family val="0"/>
    </font>
    <font>
      <b/>
      <sz val="9"/>
      <name val="Tahoma"/>
      <family val="0"/>
    </font>
    <font>
      <sz val="10"/>
      <color indexed="8"/>
      <name val="Calibri"/>
      <family val="2"/>
    </font>
    <font>
      <b/>
      <sz val="18"/>
      <color indexed="8"/>
      <name val="Calibri"/>
      <family val="2"/>
    </font>
    <font>
      <sz val="9.2"/>
      <color indexed="8"/>
      <name val="Calibri"/>
      <family val="2"/>
    </font>
    <font>
      <b/>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9"/>
      <color theme="0"/>
      <name val="Arial"/>
      <family val="2"/>
    </font>
    <font>
      <b/>
      <sz val="9"/>
      <color theme="3" tint="0.39998000860214233"/>
      <name val="Arial"/>
      <family val="2"/>
    </font>
    <font>
      <sz val="10"/>
      <color theme="3" tint="0.39998000860214233"/>
      <name val="Arial"/>
      <family val="2"/>
    </font>
    <font>
      <b/>
      <sz val="9"/>
      <color theme="1"/>
      <name val="Arial"/>
      <family val="2"/>
    </font>
    <font>
      <sz val="10"/>
      <color theme="0"/>
      <name val="Arial"/>
      <family val="2"/>
    </font>
    <font>
      <b/>
      <i/>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6" tint="-0.24997000396251678"/>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5">
    <xf numFmtId="0" fontId="0" fillId="0" borderId="0" xfId="0" applyAlignment="1">
      <alignment/>
    </xf>
    <xf numFmtId="3" fontId="0" fillId="0" borderId="0" xfId="0" applyNumberFormat="1" applyAlignment="1">
      <alignment/>
    </xf>
    <xf numFmtId="164" fontId="0" fillId="0" borderId="0" xfId="0" applyNumberFormat="1" applyAlignment="1">
      <alignment/>
    </xf>
    <xf numFmtId="6"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168" fontId="0" fillId="0" borderId="0" xfId="0" applyNumberFormat="1" applyFont="1" applyAlignment="1">
      <alignment horizontal="center"/>
    </xf>
    <xf numFmtId="168" fontId="0" fillId="0" borderId="0" xfId="0" applyNumberFormat="1" applyAlignment="1">
      <alignment/>
    </xf>
    <xf numFmtId="168" fontId="0" fillId="0" borderId="0" xfId="0" applyNumberFormat="1" applyFont="1" applyAlignment="1">
      <alignment horizontal="right"/>
    </xf>
    <xf numFmtId="14" fontId="0" fillId="0" borderId="0" xfId="0" applyNumberFormat="1" applyFont="1" applyAlignment="1">
      <alignment/>
    </xf>
    <xf numFmtId="0" fontId="0" fillId="0" borderId="0" xfId="0" applyAlignment="1">
      <alignment horizontal="center"/>
    </xf>
    <xf numFmtId="0" fontId="2" fillId="0" borderId="0" xfId="0" applyFont="1" applyFill="1" applyAlignment="1">
      <alignment/>
    </xf>
    <xf numFmtId="10" fontId="0" fillId="0" borderId="0" xfId="59" applyNumberFormat="1" applyFont="1" applyFill="1" applyAlignment="1">
      <alignment/>
    </xf>
    <xf numFmtId="0" fontId="0" fillId="0" borderId="0" xfId="0" applyFill="1" applyAlignment="1">
      <alignment/>
    </xf>
    <xf numFmtId="4" fontId="0" fillId="0" borderId="0" xfId="0" applyNumberFormat="1" applyAlignment="1">
      <alignment/>
    </xf>
    <xf numFmtId="3" fontId="0" fillId="0" borderId="0" xfId="0" applyNumberFormat="1" applyFont="1" applyAlignment="1">
      <alignment horizontal="right"/>
    </xf>
    <xf numFmtId="3" fontId="0" fillId="0" borderId="0" xfId="0" applyNumberFormat="1" applyFont="1" applyAlignment="1">
      <alignment/>
    </xf>
    <xf numFmtId="3" fontId="0" fillId="33" borderId="0" xfId="0" applyNumberFormat="1" applyFill="1" applyAlignment="1">
      <alignment/>
    </xf>
    <xf numFmtId="9" fontId="1" fillId="0" borderId="0" xfId="0" applyNumberFormat="1" applyFont="1" applyFill="1" applyAlignment="1">
      <alignment/>
    </xf>
    <xf numFmtId="0" fontId="0" fillId="0" borderId="0" xfId="0" applyFont="1" applyFill="1" applyAlignment="1">
      <alignment/>
    </xf>
    <xf numFmtId="164" fontId="0" fillId="0" borderId="0" xfId="0" applyNumberForma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Fill="1" applyAlignment="1">
      <alignment horizontal="left"/>
    </xf>
    <xf numFmtId="0" fontId="0" fillId="0" borderId="0" xfId="0" applyFont="1" applyFill="1" applyAlignment="1">
      <alignment horizontal="right"/>
    </xf>
    <xf numFmtId="0" fontId="0" fillId="0" borderId="0" xfId="0" applyFill="1" applyAlignment="1">
      <alignment horizontal="right"/>
    </xf>
    <xf numFmtId="168" fontId="0" fillId="0" borderId="0" xfId="0" applyNumberFormat="1" applyFont="1" applyFill="1" applyAlignment="1">
      <alignment/>
    </xf>
    <xf numFmtId="3" fontId="0" fillId="0" borderId="0" xfId="0" applyNumberFormat="1" applyFont="1" applyFill="1" applyAlignment="1">
      <alignment/>
    </xf>
    <xf numFmtId="6" fontId="0" fillId="0" borderId="0" xfId="0" applyNumberFormat="1" applyFill="1" applyAlignment="1">
      <alignment/>
    </xf>
    <xf numFmtId="0" fontId="0" fillId="0" borderId="0" xfId="0"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wrapText="1"/>
    </xf>
    <xf numFmtId="0" fontId="0" fillId="0" borderId="0" xfId="0" applyFont="1" applyFill="1" applyAlignment="1">
      <alignment horizontal="center"/>
    </xf>
    <xf numFmtId="4" fontId="0" fillId="0" borderId="10" xfId="59" applyNumberFormat="1" applyFont="1" applyFill="1" applyBorder="1" applyAlignment="1">
      <alignment horizontal="center"/>
    </xf>
    <xf numFmtId="0" fontId="0" fillId="0" borderId="0" xfId="0" applyFont="1" applyFill="1" applyBorder="1" applyAlignment="1">
      <alignment horizontal="center"/>
    </xf>
    <xf numFmtId="4" fontId="2" fillId="0" borderId="0" xfId="59" applyNumberFormat="1" applyFont="1" applyFill="1" applyAlignment="1">
      <alignment horizontal="right"/>
    </xf>
    <xf numFmtId="6" fontId="0" fillId="0" borderId="10" xfId="0" applyNumberFormat="1" applyBorder="1" applyAlignment="1">
      <alignment horizontal="center"/>
    </xf>
    <xf numFmtId="6" fontId="0" fillId="0" borderId="10" xfId="0" applyNumberFormat="1" applyFill="1" applyBorder="1" applyAlignment="1">
      <alignment horizontal="center"/>
    </xf>
    <xf numFmtId="0" fontId="0" fillId="0" borderId="0" xfId="0" applyFont="1" applyFill="1" applyBorder="1" applyAlignment="1">
      <alignment/>
    </xf>
    <xf numFmtId="3" fontId="2" fillId="0" borderId="0" xfId="0" applyNumberFormat="1" applyFont="1" applyAlignment="1">
      <alignment horizontal="right"/>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168" fontId="2" fillId="0" borderId="11" xfId="0" applyNumberFormat="1" applyFont="1" applyBorder="1" applyAlignment="1">
      <alignment/>
    </xf>
    <xf numFmtId="168" fontId="2" fillId="0" borderId="0" xfId="0" applyNumberFormat="1" applyFont="1" applyBorder="1" applyAlignment="1">
      <alignment/>
    </xf>
    <xf numFmtId="3" fontId="1" fillId="0" borderId="14" xfId="0" applyNumberFormat="1" applyFont="1" applyBorder="1" applyAlignment="1">
      <alignment/>
    </xf>
    <xf numFmtId="3" fontId="0" fillId="0" borderId="15" xfId="0" applyNumberFormat="1" applyFont="1" applyBorder="1" applyAlignment="1">
      <alignment horizontal="right"/>
    </xf>
    <xf numFmtId="3" fontId="0" fillId="0" borderId="15" xfId="0" applyNumberFormat="1" applyFont="1" applyFill="1" applyBorder="1" applyAlignment="1">
      <alignment/>
    </xf>
    <xf numFmtId="168" fontId="0" fillId="0" borderId="15" xfId="0" applyNumberFormat="1" applyFont="1" applyFill="1" applyBorder="1" applyAlignment="1">
      <alignment/>
    </xf>
    <xf numFmtId="0" fontId="0" fillId="0" borderId="0" xfId="0" applyBorder="1" applyAlignment="1">
      <alignment/>
    </xf>
    <xf numFmtId="0" fontId="2" fillId="0" borderId="11" xfId="0" applyFont="1" applyBorder="1" applyAlignment="1">
      <alignment horizontal="center" vertical="top" wrapText="1"/>
    </xf>
    <xf numFmtId="9" fontId="0" fillId="0" borderId="10" xfId="59" applyFont="1" applyBorder="1" applyAlignment="1">
      <alignment horizontal="center"/>
    </xf>
    <xf numFmtId="10" fontId="0" fillId="0" borderId="10" xfId="59" applyNumberFormat="1" applyFont="1" applyBorder="1" applyAlignment="1">
      <alignment horizontal="center"/>
    </xf>
    <xf numFmtId="10" fontId="0" fillId="0" borderId="10" xfId="59" applyNumberFormat="1" applyFont="1" applyFill="1" applyBorder="1" applyAlignment="1">
      <alignment horizontal="center"/>
    </xf>
    <xf numFmtId="9" fontId="0" fillId="0" borderId="10" xfId="59" applyFont="1" applyFill="1" applyBorder="1" applyAlignment="1">
      <alignment horizontal="center"/>
    </xf>
    <xf numFmtId="10" fontId="0" fillId="0" borderId="10" xfId="0" applyNumberFormat="1" applyFill="1" applyBorder="1" applyAlignment="1">
      <alignment horizontal="center"/>
    </xf>
    <xf numFmtId="10" fontId="0" fillId="0" borderId="10" xfId="59" applyNumberFormat="1" applyFont="1" applyFill="1" applyBorder="1" applyAlignment="1">
      <alignment horizontal="center"/>
    </xf>
    <xf numFmtId="9" fontId="0" fillId="0" borderId="10" xfId="59" applyFont="1" applyFill="1" applyBorder="1" applyAlignment="1">
      <alignment horizontal="center"/>
    </xf>
    <xf numFmtId="0" fontId="0" fillId="0" borderId="10" xfId="0" applyFill="1" applyBorder="1" applyAlignment="1">
      <alignment horizontal="center"/>
    </xf>
    <xf numFmtId="10" fontId="0" fillId="0" borderId="10" xfId="59" applyNumberFormat="1" applyFont="1" applyFill="1" applyBorder="1" applyAlignment="1">
      <alignment horizontal="center"/>
    </xf>
    <xf numFmtId="9" fontId="1" fillId="0" borderId="0" xfId="0" applyNumberFormat="1" applyFont="1" applyBorder="1" applyAlignment="1">
      <alignment horizontal="center"/>
    </xf>
    <xf numFmtId="9" fontId="1" fillId="0" borderId="0" xfId="0" applyNumberFormat="1" applyFont="1" applyFill="1" applyBorder="1" applyAlignment="1">
      <alignment horizontal="center"/>
    </xf>
    <xf numFmtId="3" fontId="0" fillId="0" borderId="10" xfId="0" applyNumberFormat="1" applyFont="1" applyFill="1" applyBorder="1" applyAlignment="1">
      <alignment/>
    </xf>
    <xf numFmtId="0" fontId="2" fillId="0" borderId="14" xfId="0" applyFont="1" applyBorder="1" applyAlignment="1">
      <alignment horizontal="center" vertical="top" wrapText="1"/>
    </xf>
    <xf numFmtId="0" fontId="0" fillId="0" borderId="16" xfId="0" applyBorder="1" applyAlignment="1">
      <alignment vertical="top" wrapText="1"/>
    </xf>
    <xf numFmtId="0" fontId="2" fillId="0" borderId="11" xfId="0" applyFont="1" applyBorder="1" applyAlignment="1">
      <alignment horizontal="right" vertical="top" wrapText="1"/>
    </xf>
    <xf numFmtId="0" fontId="56" fillId="34" borderId="0" xfId="0" applyFont="1" applyFill="1" applyAlignment="1">
      <alignment/>
    </xf>
    <xf numFmtId="0" fontId="56" fillId="34" borderId="0" xfId="0" applyFont="1" applyFill="1" applyAlignment="1">
      <alignment horizontal="right"/>
    </xf>
    <xf numFmtId="3" fontId="56" fillId="34" borderId="0" xfId="0" applyNumberFormat="1" applyFont="1" applyFill="1" applyAlignment="1">
      <alignment/>
    </xf>
    <xf numFmtId="10" fontId="1" fillId="0" borderId="10" xfId="0" applyNumberFormat="1" applyFont="1" applyFill="1" applyBorder="1" applyAlignment="1">
      <alignment horizontal="center"/>
    </xf>
    <xf numFmtId="10" fontId="1" fillId="0" borderId="10" xfId="0" applyNumberFormat="1" applyFont="1" applyBorder="1" applyAlignment="1">
      <alignment horizontal="center"/>
    </xf>
    <xf numFmtId="168" fontId="0" fillId="0" borderId="0" xfId="0" applyNumberFormat="1" applyFont="1" applyBorder="1" applyAlignment="1">
      <alignment horizontal="center"/>
    </xf>
    <xf numFmtId="168" fontId="0" fillId="35" borderId="15" xfId="0" applyNumberFormat="1" applyFont="1" applyFill="1" applyBorder="1" applyAlignment="1">
      <alignment/>
    </xf>
    <xf numFmtId="168" fontId="0" fillId="35" borderId="0" xfId="0" applyNumberFormat="1" applyFont="1" applyFill="1" applyAlignment="1">
      <alignment/>
    </xf>
    <xf numFmtId="3" fontId="0" fillId="35" borderId="10" xfId="0" applyNumberFormat="1" applyFont="1" applyFill="1" applyBorder="1" applyAlignment="1">
      <alignment/>
    </xf>
    <xf numFmtId="3" fontId="0" fillId="35" borderId="15" xfId="0" applyNumberFormat="1" applyFont="1" applyFill="1" applyBorder="1" applyAlignment="1">
      <alignment horizontal="right"/>
    </xf>
    <xf numFmtId="3" fontId="0" fillId="35" borderId="0" xfId="0" applyNumberFormat="1" applyFont="1" applyFill="1" applyAlignment="1">
      <alignment horizontal="right"/>
    </xf>
    <xf numFmtId="9" fontId="0" fillId="35" borderId="10" xfId="59" applyFont="1" applyFill="1" applyBorder="1" applyAlignment="1">
      <alignment horizontal="center"/>
    </xf>
    <xf numFmtId="10" fontId="0" fillId="35" borderId="10" xfId="0" applyNumberFormat="1" applyFill="1" applyBorder="1" applyAlignment="1">
      <alignment horizontal="center"/>
    </xf>
    <xf numFmtId="10" fontId="0" fillId="35" borderId="10" xfId="59" applyNumberFormat="1" applyFont="1" applyFill="1" applyBorder="1" applyAlignment="1">
      <alignment horizontal="center"/>
    </xf>
    <xf numFmtId="10" fontId="0" fillId="35" borderId="10" xfId="59" applyNumberFormat="1" applyFont="1" applyFill="1" applyBorder="1" applyAlignment="1">
      <alignment horizontal="center"/>
    </xf>
    <xf numFmtId="10" fontId="0" fillId="35" borderId="0" xfId="59" applyNumberFormat="1" applyFont="1" applyFill="1" applyAlignment="1">
      <alignment/>
    </xf>
    <xf numFmtId="4" fontId="0" fillId="35" borderId="10" xfId="59" applyNumberFormat="1" applyFont="1" applyFill="1" applyBorder="1" applyAlignment="1">
      <alignment horizontal="center"/>
    </xf>
    <xf numFmtId="6" fontId="0" fillId="35" borderId="10" xfId="0" applyNumberFormat="1" applyFill="1" applyBorder="1" applyAlignment="1">
      <alignment horizontal="center"/>
    </xf>
    <xf numFmtId="6" fontId="0" fillId="35" borderId="0" xfId="0" applyNumberFormat="1" applyFill="1" applyAlignment="1">
      <alignment/>
    </xf>
    <xf numFmtId="0" fontId="0" fillId="35" borderId="0" xfId="0" applyFill="1" applyAlignment="1">
      <alignment/>
    </xf>
    <xf numFmtId="0" fontId="0" fillId="35" borderId="0" xfId="0" applyFont="1" applyFill="1" applyAlignment="1">
      <alignment horizontal="right"/>
    </xf>
    <xf numFmtId="10" fontId="0" fillId="35" borderId="12" xfId="59" applyNumberFormat="1" applyFont="1" applyFill="1" applyBorder="1" applyAlignment="1">
      <alignment horizontal="center"/>
    </xf>
    <xf numFmtId="10" fontId="0" fillId="35" borderId="0" xfId="59" applyNumberFormat="1" applyFont="1" applyFill="1" applyAlignment="1">
      <alignment/>
    </xf>
    <xf numFmtId="4" fontId="0" fillId="35" borderId="12" xfId="59" applyNumberFormat="1" applyFont="1" applyFill="1" applyBorder="1" applyAlignment="1">
      <alignment horizontal="center"/>
    </xf>
    <xf numFmtId="3" fontId="0" fillId="0" borderId="15" xfId="0" applyNumberFormat="1" applyFill="1" applyBorder="1" applyAlignment="1">
      <alignment/>
    </xf>
    <xf numFmtId="4" fontId="0" fillId="0" borderId="0" xfId="59" applyNumberFormat="1" applyFont="1" applyFill="1" applyBorder="1" applyAlignment="1">
      <alignment horizontal="center"/>
    </xf>
    <xf numFmtId="6" fontId="0" fillId="0" borderId="0" xfId="0" applyNumberFormat="1" applyFill="1" applyBorder="1" applyAlignment="1">
      <alignment horizontal="center"/>
    </xf>
    <xf numFmtId="6" fontId="0" fillId="35" borderId="12" xfId="0" applyNumberFormat="1" applyFill="1" applyBorder="1" applyAlignment="1">
      <alignment horizontal="center"/>
    </xf>
    <xf numFmtId="6" fontId="0" fillId="0" borderId="17" xfId="0" applyNumberFormat="1" applyFill="1" applyBorder="1" applyAlignment="1">
      <alignment horizontal="center"/>
    </xf>
    <xf numFmtId="0" fontId="2" fillId="16" borderId="12" xfId="0" applyFont="1" applyFill="1" applyBorder="1" applyAlignment="1">
      <alignment horizontal="center" vertical="top" wrapText="1"/>
    </xf>
    <xf numFmtId="4" fontId="0" fillId="0" borderId="17" xfId="59" applyNumberFormat="1" applyFont="1" applyFill="1" applyBorder="1" applyAlignment="1">
      <alignment horizontal="center"/>
    </xf>
    <xf numFmtId="168" fontId="0" fillId="0" borderId="15" xfId="0" applyNumberFormat="1" applyFont="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1" fillId="0" borderId="10" xfId="0" applyFont="1" applyFill="1" applyBorder="1" applyAlignment="1">
      <alignment/>
    </xf>
    <xf numFmtId="168" fontId="0" fillId="35" borderId="13" xfId="0" applyNumberFormat="1" applyFill="1" applyBorder="1" applyAlignment="1">
      <alignment/>
    </xf>
    <xf numFmtId="0" fontId="0" fillId="0" borderId="0" xfId="0" applyAlignment="1">
      <alignment horizontal="right"/>
    </xf>
    <xf numFmtId="10" fontId="0" fillId="0" borderId="0" xfId="0" applyNumberFormat="1" applyAlignment="1">
      <alignment/>
    </xf>
    <xf numFmtId="10" fontId="0" fillId="0" borderId="0" xfId="0" applyNumberFormat="1" applyAlignment="1">
      <alignment/>
    </xf>
    <xf numFmtId="10" fontId="1" fillId="0" borderId="17" xfId="0" applyNumberFormat="1" applyFont="1" applyFill="1" applyBorder="1" applyAlignment="1">
      <alignment horizontal="center"/>
    </xf>
    <xf numFmtId="10" fontId="0" fillId="35" borderId="12" xfId="0" applyNumberFormat="1" applyFont="1" applyFill="1" applyBorder="1" applyAlignment="1">
      <alignment horizontal="center"/>
    </xf>
    <xf numFmtId="3" fontId="0" fillId="35" borderId="12" xfId="0" applyNumberFormat="1" applyFont="1" applyFill="1" applyBorder="1" applyAlignment="1">
      <alignment horizontal="right"/>
    </xf>
    <xf numFmtId="0" fontId="0" fillId="0" borderId="0" xfId="0" applyFill="1" applyBorder="1" applyAlignment="1">
      <alignment/>
    </xf>
    <xf numFmtId="3" fontId="0" fillId="0" borderId="0" xfId="0" applyNumberFormat="1" applyFill="1" applyBorder="1" applyAlignment="1">
      <alignment/>
    </xf>
    <xf numFmtId="164" fontId="0" fillId="0" borderId="0" xfId="0" applyNumberFormat="1" applyFont="1" applyFill="1" applyBorder="1" applyAlignment="1">
      <alignment/>
    </xf>
    <xf numFmtId="164" fontId="0" fillId="0" borderId="0" xfId="0" applyNumberFormat="1" applyFill="1" applyBorder="1" applyAlignment="1">
      <alignment/>
    </xf>
    <xf numFmtId="4" fontId="0" fillId="0" borderId="0" xfId="0" applyNumberFormat="1" applyFill="1" applyBorder="1" applyAlignment="1">
      <alignment/>
    </xf>
    <xf numFmtId="3" fontId="2" fillId="0" borderId="0" xfId="0" applyNumberFormat="1" applyFont="1" applyFill="1" applyBorder="1" applyAlignment="1">
      <alignment/>
    </xf>
    <xf numFmtId="3" fontId="0" fillId="0" borderId="0" xfId="0" applyNumberFormat="1" applyFont="1" applyFill="1" applyBorder="1" applyAlignment="1">
      <alignment/>
    </xf>
    <xf numFmtId="0" fontId="57" fillId="0" borderId="0" xfId="0" applyFont="1" applyFill="1" applyBorder="1" applyAlignment="1">
      <alignment/>
    </xf>
    <xf numFmtId="4" fontId="0" fillId="0" borderId="0" xfId="0" applyNumberFormat="1" applyFont="1" applyFill="1" applyBorder="1" applyAlignment="1">
      <alignment/>
    </xf>
    <xf numFmtId="0" fontId="58" fillId="0" borderId="0" xfId="0" applyFont="1" applyFill="1" applyBorder="1" applyAlignment="1">
      <alignment/>
    </xf>
    <xf numFmtId="0" fontId="59" fillId="0" borderId="0" xfId="0" applyFont="1" applyFill="1" applyBorder="1" applyAlignment="1">
      <alignment/>
    </xf>
    <xf numFmtId="0" fontId="2" fillId="0" borderId="0" xfId="0" applyFont="1" applyFill="1" applyBorder="1" applyAlignment="1">
      <alignment horizontal="right"/>
    </xf>
    <xf numFmtId="168" fontId="0" fillId="0" borderId="0" xfId="0" applyNumberFormat="1" applyFill="1" applyBorder="1" applyAlignment="1">
      <alignment/>
    </xf>
    <xf numFmtId="10" fontId="0" fillId="0" borderId="10" xfId="59" applyNumberFormat="1" applyFont="1" applyFill="1" applyBorder="1" applyAlignment="1">
      <alignment horizontal="center"/>
    </xf>
    <xf numFmtId="0" fontId="56" fillId="34" borderId="18" xfId="0" applyFont="1" applyFill="1" applyBorder="1" applyAlignment="1">
      <alignment horizontal="left" indent="1"/>
    </xf>
    <xf numFmtId="6" fontId="0" fillId="0" borderId="0" xfId="0" applyNumberFormat="1" applyFont="1" applyFill="1" applyBorder="1" applyAlignment="1">
      <alignment/>
    </xf>
    <xf numFmtId="168" fontId="0" fillId="0" borderId="0" xfId="0" applyNumberFormat="1" applyFont="1" applyFill="1" applyBorder="1" applyAlignment="1">
      <alignment/>
    </xf>
    <xf numFmtId="10" fontId="60" fillId="0" borderId="0" xfId="0" applyNumberFormat="1" applyFont="1" applyFill="1" applyBorder="1" applyAlignment="1">
      <alignment/>
    </xf>
    <xf numFmtId="164" fontId="61" fillId="34" borderId="19" xfId="0" applyNumberFormat="1" applyFont="1" applyFill="1" applyBorder="1" applyAlignment="1">
      <alignment/>
    </xf>
    <xf numFmtId="181" fontId="0" fillId="0" borderId="0" xfId="0" applyNumberFormat="1" applyFont="1" applyAlignment="1">
      <alignment horizontal="right" vertical="top"/>
    </xf>
    <xf numFmtId="181" fontId="2" fillId="0" borderId="0" xfId="0" applyNumberFormat="1" applyFont="1" applyAlignment="1">
      <alignment/>
    </xf>
    <xf numFmtId="181" fontId="1" fillId="0" borderId="0" xfId="0" applyNumberFormat="1" applyFont="1" applyAlignment="1">
      <alignment horizontal="right"/>
    </xf>
    <xf numFmtId="181" fontId="0" fillId="0" borderId="0" xfId="0" applyNumberFormat="1" applyAlignment="1">
      <alignment/>
    </xf>
    <xf numFmtId="181" fontId="0" fillId="0" borderId="0" xfId="0" applyNumberFormat="1" applyFill="1" applyAlignment="1">
      <alignment/>
    </xf>
    <xf numFmtId="181" fontId="2" fillId="0" borderId="0" xfId="0" applyNumberFormat="1" applyFont="1" applyFill="1" applyAlignment="1">
      <alignment/>
    </xf>
    <xf numFmtId="181" fontId="0" fillId="0" borderId="0" xfId="0" applyNumberFormat="1" applyFont="1" applyFill="1" applyBorder="1" applyAlignment="1">
      <alignment/>
    </xf>
    <xf numFmtId="181" fontId="0" fillId="0" borderId="0" xfId="0" applyNumberFormat="1" applyFill="1" applyBorder="1" applyAlignment="1">
      <alignment/>
    </xf>
    <xf numFmtId="181" fontId="0" fillId="0" borderId="0" xfId="0" applyNumberFormat="1" applyFont="1" applyFill="1" applyAlignment="1">
      <alignment/>
    </xf>
    <xf numFmtId="183" fontId="4" fillId="0" borderId="0" xfId="0" applyNumberFormat="1" applyFont="1" applyAlignment="1">
      <alignment horizontal="right" vertical="top"/>
    </xf>
    <xf numFmtId="9" fontId="62" fillId="34" borderId="11" xfId="0" applyNumberFormat="1" applyFont="1" applyFill="1" applyBorder="1" applyAlignment="1">
      <alignment horizontal="right"/>
    </xf>
    <xf numFmtId="168" fontId="0" fillId="0" borderId="20" xfId="0" applyNumberFormat="1" applyFont="1" applyFill="1" applyBorder="1" applyAlignment="1">
      <alignment/>
    </xf>
    <xf numFmtId="3" fontId="0" fillId="0" borderId="17" xfId="0" applyNumberFormat="1" applyFont="1" applyFill="1" applyBorder="1" applyAlignment="1">
      <alignment/>
    </xf>
    <xf numFmtId="3" fontId="0" fillId="0" borderId="20" xfId="0" applyNumberFormat="1" applyFill="1" applyBorder="1" applyAlignment="1">
      <alignment/>
    </xf>
    <xf numFmtId="9" fontId="0" fillId="0" borderId="17" xfId="59" applyFont="1" applyFill="1" applyBorder="1" applyAlignment="1">
      <alignment horizontal="center"/>
    </xf>
    <xf numFmtId="0" fontId="0" fillId="0" borderId="17" xfId="0" applyFill="1" applyBorder="1" applyAlignment="1">
      <alignment horizontal="center"/>
    </xf>
    <xf numFmtId="10" fontId="0" fillId="0" borderId="17" xfId="59" applyNumberFormat="1" applyFont="1" applyFill="1" applyBorder="1" applyAlignment="1">
      <alignment horizontal="center"/>
    </xf>
    <xf numFmtId="10" fontId="0" fillId="0" borderId="17" xfId="0" applyNumberFormat="1" applyFill="1" applyBorder="1" applyAlignment="1">
      <alignment horizontal="center"/>
    </xf>
    <xf numFmtId="10" fontId="0" fillId="0" borderId="17" xfId="59" applyNumberFormat="1" applyFont="1" applyFill="1" applyBorder="1" applyAlignment="1">
      <alignment horizontal="center"/>
    </xf>
    <xf numFmtId="168" fontId="0" fillId="0" borderId="0" xfId="0" applyNumberFormat="1" applyFont="1" applyBorder="1" applyAlignment="1">
      <alignment horizontal="center"/>
    </xf>
    <xf numFmtId="0" fontId="0" fillId="0" borderId="21"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36" borderId="0" xfId="0" applyFont="1" applyFill="1" applyAlignment="1">
      <alignment/>
    </xf>
    <xf numFmtId="0" fontId="0" fillId="36" borderId="0" xfId="0" applyFont="1" applyFill="1" applyAlignment="1">
      <alignment horizontal="right"/>
    </xf>
    <xf numFmtId="3" fontId="0" fillId="36" borderId="0" xfId="0" applyNumberFormat="1" applyFill="1" applyAlignment="1">
      <alignment/>
    </xf>
    <xf numFmtId="0" fontId="0" fillId="36" borderId="12" xfId="0" applyFill="1" applyBorder="1" applyAlignment="1">
      <alignment/>
    </xf>
    <xf numFmtId="0" fontId="0" fillId="36" borderId="10" xfId="0" applyFont="1" applyFill="1" applyBorder="1" applyAlignment="1">
      <alignment/>
    </xf>
    <xf numFmtId="0" fontId="0" fillId="36" borderId="12" xfId="0" applyFont="1" applyFill="1" applyBorder="1" applyAlignment="1">
      <alignment horizontal="right"/>
    </xf>
    <xf numFmtId="168" fontId="0" fillId="35" borderId="10" xfId="0" applyNumberFormat="1" applyFont="1" applyFill="1" applyBorder="1" applyAlignment="1">
      <alignment/>
    </xf>
    <xf numFmtId="168" fontId="0" fillId="36" borderId="10" xfId="0" applyNumberFormat="1" applyFont="1" applyFill="1" applyBorder="1" applyAlignment="1">
      <alignment/>
    </xf>
    <xf numFmtId="0" fontId="0" fillId="36" borderId="10" xfId="0" applyFont="1" applyFill="1" applyBorder="1" applyAlignment="1">
      <alignment horizontal="right"/>
    </xf>
    <xf numFmtId="168" fontId="0" fillId="36" borderId="17" xfId="0" applyNumberFormat="1" applyFont="1" applyFill="1" applyBorder="1" applyAlignment="1">
      <alignment/>
    </xf>
    <xf numFmtId="14" fontId="0" fillId="35" borderId="22" xfId="0" applyNumberFormat="1" applyFont="1" applyFill="1" applyBorder="1" applyAlignment="1">
      <alignment/>
    </xf>
    <xf numFmtId="0" fontId="2" fillId="0" borderId="13" xfId="0" applyFont="1" applyBorder="1" applyAlignment="1">
      <alignment horizontal="center" vertical="top" wrapText="1"/>
    </xf>
    <xf numFmtId="14" fontId="0" fillId="0" borderId="23" xfId="0" applyNumberFormat="1" applyFont="1" applyBorder="1" applyAlignment="1">
      <alignment/>
    </xf>
    <xf numFmtId="14" fontId="0" fillId="35" borderId="23" xfId="0" applyNumberFormat="1" applyFont="1" applyFill="1" applyBorder="1" applyAlignment="1">
      <alignment/>
    </xf>
    <xf numFmtId="174" fontId="0" fillId="0" borderId="23" xfId="0" applyNumberFormat="1" applyFont="1" applyFill="1" applyBorder="1" applyAlignment="1">
      <alignment/>
    </xf>
    <xf numFmtId="174" fontId="0" fillId="0" borderId="16" xfId="0" applyNumberFormat="1" applyFont="1" applyFill="1" applyBorder="1" applyAlignment="1">
      <alignment/>
    </xf>
    <xf numFmtId="0" fontId="56" fillId="34" borderId="10" xfId="0" applyFont="1" applyFill="1" applyBorder="1" applyAlignment="1">
      <alignment/>
    </xf>
    <xf numFmtId="168" fontId="56" fillId="34" borderId="10" xfId="0" applyNumberFormat="1" applyFont="1" applyFill="1" applyBorder="1" applyAlignment="1">
      <alignment/>
    </xf>
    <xf numFmtId="0" fontId="0" fillId="36" borderId="0" xfId="0" applyFill="1" applyAlignment="1">
      <alignment/>
    </xf>
    <xf numFmtId="181" fontId="0" fillId="36" borderId="0" xfId="0" applyNumberFormat="1" applyFont="1" applyFill="1" applyAlignment="1">
      <alignment/>
    </xf>
    <xf numFmtId="181" fontId="0" fillId="36" borderId="0" xfId="0" applyNumberFormat="1" applyFill="1" applyAlignment="1">
      <alignment/>
    </xf>
    <xf numFmtId="168" fontId="0" fillId="36" borderId="0" xfId="0" applyNumberFormat="1" applyFill="1" applyAlignment="1">
      <alignment/>
    </xf>
    <xf numFmtId="174" fontId="0" fillId="0" borderId="23" xfId="0" applyNumberFormat="1" applyFont="1" applyFill="1" applyBorder="1" applyAlignment="1">
      <alignment horizontal="center"/>
    </xf>
    <xf numFmtId="9" fontId="0" fillId="0" borderId="10" xfId="59" applyFont="1" applyFill="1" applyBorder="1" applyAlignment="1">
      <alignment horizontal="center"/>
    </xf>
    <xf numFmtId="10" fontId="0" fillId="0" borderId="10" xfId="59" applyNumberFormat="1" applyFont="1" applyFill="1" applyBorder="1" applyAlignment="1">
      <alignment horizontal="center"/>
    </xf>
    <xf numFmtId="183" fontId="0" fillId="0" borderId="10" xfId="59" applyNumberFormat="1" applyFont="1" applyFill="1" applyBorder="1" applyAlignment="1">
      <alignment horizontal="center"/>
    </xf>
    <xf numFmtId="10" fontId="56" fillId="34" borderId="10" xfId="59" applyNumberFormat="1" applyFont="1" applyFill="1" applyBorder="1" applyAlignment="1">
      <alignment horizontal="center"/>
    </xf>
    <xf numFmtId="6" fontId="0" fillId="36" borderId="14" xfId="0" applyNumberFormat="1" applyFill="1" applyBorder="1" applyAlignment="1">
      <alignment horizontal="center" vertical="top" wrapText="1"/>
    </xf>
    <xf numFmtId="1" fontId="0" fillId="35" borderId="10" xfId="0" applyNumberFormat="1" applyFill="1" applyBorder="1" applyAlignment="1">
      <alignment horizontal="center"/>
    </xf>
    <xf numFmtId="1" fontId="1" fillId="0" borderId="10" xfId="0" applyNumberFormat="1" applyFont="1" applyBorder="1" applyAlignment="1">
      <alignment horizontal="center"/>
    </xf>
    <xf numFmtId="1" fontId="0" fillId="0" borderId="10" xfId="0" applyNumberFormat="1" applyFill="1" applyBorder="1" applyAlignment="1">
      <alignment horizontal="center"/>
    </xf>
    <xf numFmtId="1" fontId="0" fillId="0" borderId="17" xfId="0" applyNumberForma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PROJECTED ROUND 2 ROI 
</a:t>
            </a:r>
            <a:r>
              <a:rPr lang="en-US" cap="none" sz="1800" b="1" i="0" u="none" baseline="0">
                <a:solidFill>
                  <a:srgbClr val="000000"/>
                </a:solidFill>
              </a:rPr>
              <a:t>Per $25k Investment</a:t>
            </a:r>
          </a:p>
        </c:rich>
      </c:tx>
      <c:layout>
        <c:manualLayout>
          <c:xMode val="factor"/>
          <c:yMode val="factor"/>
          <c:x val="-0.0015"/>
          <c:y val="-0.01325"/>
        </c:manualLayout>
      </c:layout>
      <c:spPr>
        <a:noFill/>
        <a:ln w="3175">
          <a:noFill/>
        </a:ln>
      </c:spPr>
    </c:title>
    <c:view3D>
      <c:rotX val="15"/>
      <c:hPercent val="70"/>
      <c:rotY val="20"/>
      <c:depthPercent val="100"/>
      <c:rAngAx val="1"/>
    </c:view3D>
    <c:plotArea>
      <c:layout>
        <c:manualLayout>
          <c:xMode val="edge"/>
          <c:yMode val="edge"/>
          <c:x val="0.019"/>
          <c:y val="0.226"/>
          <c:w val="0.8605"/>
          <c:h val="0.74525"/>
        </c:manualLayout>
      </c:layout>
      <c:bar3DChart>
        <c:barDir val="col"/>
        <c:grouping val="clustered"/>
        <c:varyColors val="0"/>
        <c:ser>
          <c:idx val="0"/>
          <c:order val="0"/>
          <c:tx>
            <c:v>ROI</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Return!$B$6:$B$8</c:f>
              <c:numCache/>
            </c:numRef>
          </c:cat>
          <c:val>
            <c:numRef>
              <c:f>Return!$C$6:$C$8</c:f>
              <c:numCache/>
            </c:numRef>
          </c:val>
          <c:shape val="box"/>
        </c:ser>
        <c:shape val="box"/>
        <c:axId val="6792717"/>
        <c:axId val="61134454"/>
      </c:bar3DChart>
      <c:catAx>
        <c:axId val="6792717"/>
        <c:scaling>
          <c:orientation val="minMax"/>
        </c:scaling>
        <c:axPos val="b"/>
        <c:delete val="0"/>
        <c:numFmt formatCode="General" sourceLinked="1"/>
        <c:majorTickMark val="out"/>
        <c:minorTickMark val="none"/>
        <c:tickLblPos val="nextTo"/>
        <c:spPr>
          <a:ln w="3175">
            <a:solidFill>
              <a:srgbClr val="808080"/>
            </a:solidFill>
          </a:ln>
        </c:spPr>
        <c:crossAx val="61134454"/>
        <c:crosses val="autoZero"/>
        <c:auto val="1"/>
        <c:lblOffset val="100"/>
        <c:tickLblSkip val="1"/>
        <c:noMultiLvlLbl val="0"/>
      </c:catAx>
      <c:valAx>
        <c:axId val="611344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92717"/>
        <c:crossesAt val="1"/>
        <c:crossBetween val="between"/>
        <c:dispUnits/>
      </c:valAx>
      <c:spPr>
        <a:noFill/>
        <a:ln>
          <a:noFill/>
        </a:ln>
      </c:spPr>
    </c:plotArea>
    <c:legend>
      <c:legendPos val="r"/>
      <c:layout>
        <c:manualLayout>
          <c:xMode val="edge"/>
          <c:yMode val="edge"/>
          <c:x val="0.9055"/>
          <c:y val="0.59425"/>
          <c:w val="0.08075"/>
          <c:h val="0.060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10</xdr:row>
      <xdr:rowOff>38100</xdr:rowOff>
    </xdr:from>
    <xdr:to>
      <xdr:col>10</xdr:col>
      <xdr:colOff>285750</xdr:colOff>
      <xdr:row>32</xdr:row>
      <xdr:rowOff>9525</xdr:rowOff>
    </xdr:to>
    <xdr:graphicFrame>
      <xdr:nvGraphicFramePr>
        <xdr:cNvPr id="1" name="Chart 5"/>
        <xdr:cNvGraphicFramePr/>
      </xdr:nvGraphicFramePr>
      <xdr:xfrm>
        <a:off x="4476750" y="1600200"/>
        <a:ext cx="4572000" cy="3533775"/>
      </xdr:xfrm>
      <a:graphic>
        <a:graphicData uri="http://schemas.openxmlformats.org/drawingml/2006/chart">
          <c:chart xmlns:c="http://schemas.openxmlformats.org/drawingml/2006/chart" r:id="rId1"/>
        </a:graphicData>
      </a:graphic>
    </xdr:graphicFrame>
    <xdr:clientData/>
  </xdr:twoCellAnchor>
  <xdr:twoCellAnchor>
    <xdr:from>
      <xdr:col>3</xdr:col>
      <xdr:colOff>828675</xdr:colOff>
      <xdr:row>29</xdr:row>
      <xdr:rowOff>133350</xdr:rowOff>
    </xdr:from>
    <xdr:to>
      <xdr:col>5</xdr:col>
      <xdr:colOff>66675</xdr:colOff>
      <xdr:row>31</xdr:row>
      <xdr:rowOff>85725</xdr:rowOff>
    </xdr:to>
    <xdr:sp>
      <xdr:nvSpPr>
        <xdr:cNvPr id="2" name="TextBox 6"/>
        <xdr:cNvSpPr txBox="1">
          <a:spLocks noChangeArrowheads="1"/>
        </xdr:cNvSpPr>
      </xdr:nvSpPr>
      <xdr:spPr>
        <a:xfrm>
          <a:off x="3962400" y="4772025"/>
          <a:ext cx="1200150" cy="276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COMPANY</a:t>
          </a:r>
          <a:r>
            <a:rPr lang="en-US" cap="none" sz="1100" b="1" i="0" u="none" baseline="0">
              <a:solidFill>
                <a:srgbClr val="000000"/>
              </a:solidFill>
              <a:latin typeface="Calibri"/>
              <a:ea typeface="Calibri"/>
              <a:cs typeface="Calibri"/>
            </a:rPr>
            <a:t> SALE</a:t>
          </a:r>
        </a:p>
      </xdr:txBody>
    </xdr:sp>
    <xdr:clientData/>
  </xdr:twoCellAnchor>
  <xdr:twoCellAnchor>
    <xdr:from>
      <xdr:col>5</xdr:col>
      <xdr:colOff>361950</xdr:colOff>
      <xdr:row>31</xdr:row>
      <xdr:rowOff>28575</xdr:rowOff>
    </xdr:from>
    <xdr:to>
      <xdr:col>5</xdr:col>
      <xdr:colOff>1009650</xdr:colOff>
      <xdr:row>34</xdr:row>
      <xdr:rowOff>28575</xdr:rowOff>
    </xdr:to>
    <xdr:sp>
      <xdr:nvSpPr>
        <xdr:cNvPr id="3" name="TextBox 7"/>
        <xdr:cNvSpPr txBox="1">
          <a:spLocks noChangeArrowheads="1"/>
        </xdr:cNvSpPr>
      </xdr:nvSpPr>
      <xdr:spPr>
        <a:xfrm>
          <a:off x="5457825" y="4991100"/>
          <a:ext cx="647700" cy="4857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LOW
</a:t>
          </a:r>
          <a:r>
            <a:rPr lang="en-US" cap="none" sz="1100" b="0" i="0" u="none" baseline="0">
              <a:solidFill>
                <a:srgbClr val="000000"/>
              </a:solidFill>
              <a:latin typeface="Calibri"/>
              <a:ea typeface="Calibri"/>
              <a:cs typeface="Calibri"/>
            </a:rPr>
            <a:t>SALE</a:t>
          </a:r>
        </a:p>
      </xdr:txBody>
    </xdr:sp>
    <xdr:clientData/>
  </xdr:twoCellAnchor>
  <xdr:twoCellAnchor>
    <xdr:from>
      <xdr:col>6</xdr:col>
      <xdr:colOff>66675</xdr:colOff>
      <xdr:row>31</xdr:row>
      <xdr:rowOff>28575</xdr:rowOff>
    </xdr:from>
    <xdr:to>
      <xdr:col>7</xdr:col>
      <xdr:colOff>114300</xdr:colOff>
      <xdr:row>34</xdr:row>
      <xdr:rowOff>28575</xdr:rowOff>
    </xdr:to>
    <xdr:sp>
      <xdr:nvSpPr>
        <xdr:cNvPr id="4" name="TextBox 8"/>
        <xdr:cNvSpPr txBox="1">
          <a:spLocks noChangeArrowheads="1"/>
        </xdr:cNvSpPr>
      </xdr:nvSpPr>
      <xdr:spPr>
        <a:xfrm>
          <a:off x="6391275" y="4991100"/>
          <a:ext cx="657225" cy="485775"/>
        </a:xfrm>
        <a:prstGeom prst="rect">
          <a:avLst/>
        </a:prstGeom>
        <a:noFill/>
        <a:ln w="9525" cmpd="sng">
          <a:noFill/>
        </a:ln>
      </xdr:spPr>
      <xdr:txBody>
        <a:bodyPr vertOverflow="clip" wrap="square"/>
        <a:p>
          <a:pPr algn="ctr">
            <a:defRPr/>
          </a:pPr>
          <a:r>
            <a:rPr lang="en-US" cap="none" sz="1100" b="1" i="0" u="none" baseline="0">
              <a:solidFill>
                <a:srgbClr val="008000"/>
              </a:solidFill>
              <a:latin typeface="Calibri"/>
              <a:ea typeface="Calibri"/>
              <a:cs typeface="Calibri"/>
            </a:rPr>
            <a:t>TARGET
</a:t>
          </a:r>
          <a:r>
            <a:rPr lang="en-US" cap="none" sz="1100" b="1" i="0" u="none" baseline="0">
              <a:solidFill>
                <a:srgbClr val="008000"/>
              </a:solidFill>
              <a:latin typeface="Calibri"/>
              <a:ea typeface="Calibri"/>
              <a:cs typeface="Calibri"/>
            </a:rPr>
            <a:t>SALE</a:t>
          </a:r>
        </a:p>
      </xdr:txBody>
    </xdr:sp>
    <xdr:clientData/>
  </xdr:twoCellAnchor>
  <xdr:twoCellAnchor>
    <xdr:from>
      <xdr:col>7</xdr:col>
      <xdr:colOff>400050</xdr:colOff>
      <xdr:row>31</xdr:row>
      <xdr:rowOff>28575</xdr:rowOff>
    </xdr:from>
    <xdr:to>
      <xdr:col>8</xdr:col>
      <xdr:colOff>447675</xdr:colOff>
      <xdr:row>34</xdr:row>
      <xdr:rowOff>28575</xdr:rowOff>
    </xdr:to>
    <xdr:sp>
      <xdr:nvSpPr>
        <xdr:cNvPr id="5" name="TextBox 9"/>
        <xdr:cNvSpPr txBox="1">
          <a:spLocks noChangeArrowheads="1"/>
        </xdr:cNvSpPr>
      </xdr:nvSpPr>
      <xdr:spPr>
        <a:xfrm>
          <a:off x="7334250" y="4991100"/>
          <a:ext cx="657225" cy="4857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HIGH
</a:t>
          </a:r>
          <a:r>
            <a:rPr lang="en-US" cap="none" sz="1100" b="0" i="0" u="none" baseline="0">
              <a:solidFill>
                <a:srgbClr val="000000"/>
              </a:solidFill>
              <a:latin typeface="Calibri"/>
              <a:ea typeface="Calibri"/>
              <a:cs typeface="Calibri"/>
            </a:rPr>
            <a:t>SALE</a:t>
          </a:r>
        </a:p>
      </xdr:txBody>
    </xdr:sp>
    <xdr:clientData/>
  </xdr:twoCellAnchor>
  <xdr:twoCellAnchor>
    <xdr:from>
      <xdr:col>5</xdr:col>
      <xdr:colOff>523875</xdr:colOff>
      <xdr:row>26</xdr:row>
      <xdr:rowOff>38100</xdr:rowOff>
    </xdr:from>
    <xdr:to>
      <xdr:col>6</xdr:col>
      <xdr:colOff>19050</xdr:colOff>
      <xdr:row>28</xdr:row>
      <xdr:rowOff>47625</xdr:rowOff>
    </xdr:to>
    <xdr:sp>
      <xdr:nvSpPr>
        <xdr:cNvPr id="6" name="TextBox 10"/>
        <xdr:cNvSpPr txBox="1">
          <a:spLocks noChangeArrowheads="1"/>
        </xdr:cNvSpPr>
      </xdr:nvSpPr>
      <xdr:spPr>
        <a:xfrm>
          <a:off x="5619750" y="4191000"/>
          <a:ext cx="723900" cy="333375"/>
        </a:xfrm>
        <a:prstGeom prst="rect">
          <a:avLst/>
        </a:prstGeom>
        <a:noFill/>
        <a:ln w="9525" cmpd="sng">
          <a:noFill/>
        </a:ln>
      </xdr:spPr>
      <xdr:txBody>
        <a:bodyPr vertOverflow="clip" wrap="square"/>
        <a:p>
          <a:pPr algn="ctr">
            <a:defRPr/>
          </a:pPr>
          <a:r>
            <a:rPr lang="en-US" cap="none" sz="1100" b="0" i="0" u="none" baseline="0">
              <a:solidFill>
                <a:srgbClr val="000000"/>
              </a:solidFill>
            </a:rPr>
            <a:t>$136,316</a:t>
          </a:r>
        </a:p>
      </xdr:txBody>
    </xdr:sp>
    <xdr:clientData/>
  </xdr:twoCellAnchor>
  <xdr:twoCellAnchor>
    <xdr:from>
      <xdr:col>6</xdr:col>
      <xdr:colOff>190500</xdr:colOff>
      <xdr:row>23</xdr:row>
      <xdr:rowOff>9525</xdr:rowOff>
    </xdr:from>
    <xdr:to>
      <xdr:col>7</xdr:col>
      <xdr:colOff>323850</xdr:colOff>
      <xdr:row>25</xdr:row>
      <xdr:rowOff>19050</xdr:rowOff>
    </xdr:to>
    <xdr:sp>
      <xdr:nvSpPr>
        <xdr:cNvPr id="7" name="TextBox 11"/>
        <xdr:cNvSpPr txBox="1">
          <a:spLocks noChangeArrowheads="1"/>
        </xdr:cNvSpPr>
      </xdr:nvSpPr>
      <xdr:spPr>
        <a:xfrm>
          <a:off x="6515100" y="3676650"/>
          <a:ext cx="742950" cy="333375"/>
        </a:xfrm>
        <a:prstGeom prst="rect">
          <a:avLst/>
        </a:prstGeom>
        <a:noFill/>
        <a:ln w="9525" cmpd="sng">
          <a:noFill/>
        </a:ln>
      </xdr:spPr>
      <xdr:txBody>
        <a:bodyPr vertOverflow="clip" wrap="square"/>
        <a:p>
          <a:pPr algn="ctr">
            <a:defRPr/>
          </a:pPr>
          <a:r>
            <a:rPr lang="en-US" cap="none" sz="1100" b="1" i="0" u="none" baseline="0">
              <a:solidFill>
                <a:srgbClr val="008000"/>
              </a:solidFill>
            </a:rPr>
            <a:t>$920,132</a:t>
          </a:r>
        </a:p>
      </xdr:txBody>
    </xdr:sp>
    <xdr:clientData/>
  </xdr:twoCellAnchor>
  <xdr:twoCellAnchor>
    <xdr:from>
      <xdr:col>7</xdr:col>
      <xdr:colOff>381000</xdr:colOff>
      <xdr:row>15</xdr:row>
      <xdr:rowOff>104775</xdr:rowOff>
    </xdr:from>
    <xdr:to>
      <xdr:col>9</xdr:col>
      <xdr:colOff>57150</xdr:colOff>
      <xdr:row>17</xdr:row>
      <xdr:rowOff>114300</xdr:rowOff>
    </xdr:to>
    <xdr:sp>
      <xdr:nvSpPr>
        <xdr:cNvPr id="8" name="TextBox 12"/>
        <xdr:cNvSpPr txBox="1">
          <a:spLocks noChangeArrowheads="1"/>
        </xdr:cNvSpPr>
      </xdr:nvSpPr>
      <xdr:spPr>
        <a:xfrm>
          <a:off x="7315200" y="2476500"/>
          <a:ext cx="895350" cy="333375"/>
        </a:xfrm>
        <a:prstGeom prst="rect">
          <a:avLst/>
        </a:prstGeom>
        <a:noFill/>
        <a:ln w="9525" cmpd="sng">
          <a:noFill/>
        </a:ln>
      </xdr:spPr>
      <xdr:txBody>
        <a:bodyPr vertOverflow="clip" wrap="square"/>
        <a:p>
          <a:pPr algn="ctr">
            <a:defRPr/>
          </a:pPr>
          <a:r>
            <a:rPr lang="en-US" cap="none" sz="1100" b="0" i="0" u="none" baseline="0">
              <a:solidFill>
                <a:srgbClr val="000000"/>
              </a:solidFill>
            </a:rPr>
            <a:t>$3,067,108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113"/>
  <sheetViews>
    <sheetView tabSelected="1" zoomScale="145" zoomScaleNormal="145" zoomScalePageLayoutView="0" workbookViewId="0" topLeftCell="A1">
      <selection activeCell="A26" sqref="A26"/>
    </sheetView>
  </sheetViews>
  <sheetFormatPr defaultColWidth="9.140625" defaultRowHeight="12.75"/>
  <cols>
    <col min="1" max="1" width="25.00390625" style="0" customWidth="1"/>
    <col min="2" max="2" width="12.140625" style="0" customWidth="1"/>
    <col min="3" max="3" width="15.28125" style="0" customWidth="1"/>
    <col min="4" max="4" width="31.28125" style="0" customWidth="1"/>
    <col min="5" max="5" width="2.140625" style="0" customWidth="1"/>
    <col min="6" max="6" width="15.140625" style="0" customWidth="1"/>
    <col min="7" max="7" width="12.8515625" style="0" customWidth="1"/>
    <col min="8" max="8" width="8.140625" style="0" customWidth="1"/>
    <col min="9" max="9" width="12.57421875" style="0" customWidth="1"/>
    <col min="10" max="10" width="10.7109375" style="0" customWidth="1"/>
    <col min="11" max="11" width="10.28125" style="0" customWidth="1"/>
    <col min="12" max="12" width="9.421875" style="0" customWidth="1"/>
    <col min="13" max="13" width="12.7109375" style="0" customWidth="1"/>
    <col min="14" max="14" width="13.28125" style="0" customWidth="1"/>
    <col min="15" max="15" width="15.00390625" style="0" customWidth="1"/>
    <col min="16" max="16" width="11.421875" style="0" customWidth="1"/>
    <col min="17" max="17" width="13.57421875" style="0" customWidth="1"/>
    <col min="18" max="18" width="2.28125" style="0" customWidth="1"/>
    <col min="19" max="19" width="16.00390625" style="0" customWidth="1"/>
    <col min="20" max="20" width="15.8515625" style="0" customWidth="1"/>
    <col min="21" max="21" width="2.7109375" style="14" customWidth="1"/>
    <col min="22" max="22" width="14.140625" style="0" customWidth="1"/>
    <col min="23" max="23" width="17.140625" style="0" customWidth="1"/>
    <col min="24" max="24" width="17.7109375" style="0" customWidth="1"/>
    <col min="25" max="25" width="10.28125" style="0" customWidth="1"/>
    <col min="26" max="26" width="19.8515625" style="0" customWidth="1"/>
  </cols>
  <sheetData>
    <row r="1" spans="1:25" ht="12.75">
      <c r="A1" s="68" t="s">
        <v>5</v>
      </c>
      <c r="B1" s="69" t="s">
        <v>13</v>
      </c>
      <c r="C1" s="70">
        <v>10000000</v>
      </c>
      <c r="E1" s="18"/>
      <c r="F1" s="1"/>
      <c r="G1" s="1"/>
      <c r="H1" s="1"/>
      <c r="I1" s="1"/>
      <c r="K1" s="11"/>
      <c r="L1" s="11"/>
      <c r="W1" s="20"/>
      <c r="X1" s="14"/>
      <c r="Y1" s="14"/>
    </row>
    <row r="2" spans="1:26" ht="12.75">
      <c r="A2" s="153" t="s">
        <v>50</v>
      </c>
      <c r="B2" s="154"/>
      <c r="C2" s="154"/>
      <c r="D2" s="155"/>
      <c r="E2" s="1"/>
      <c r="F2" s="1"/>
      <c r="G2" s="1"/>
      <c r="H2" s="1"/>
      <c r="I2" s="1"/>
      <c r="K2" s="11"/>
      <c r="L2" s="11"/>
      <c r="S2" s="152"/>
      <c r="T2" s="152"/>
      <c r="V2" s="152" t="s">
        <v>24</v>
      </c>
      <c r="W2" s="152"/>
      <c r="X2" s="152"/>
      <c r="Y2" s="34"/>
      <c r="Z2" s="34" t="s">
        <v>23</v>
      </c>
    </row>
    <row r="3" spans="1:26" ht="13.5" thickBot="1">
      <c r="A3" s="51"/>
      <c r="I3" s="149" t="s">
        <v>19</v>
      </c>
      <c r="J3" s="149"/>
      <c r="K3" s="149"/>
      <c r="L3" s="149"/>
      <c r="M3" s="149"/>
      <c r="N3" s="149"/>
      <c r="O3" s="149"/>
      <c r="P3" s="149"/>
      <c r="Q3" s="73"/>
      <c r="R3" s="7"/>
      <c r="S3" s="150" t="s">
        <v>20</v>
      </c>
      <c r="T3" s="150"/>
      <c r="U3" s="34"/>
      <c r="V3" s="151" t="s">
        <v>21</v>
      </c>
      <c r="W3" s="151"/>
      <c r="X3" s="151"/>
      <c r="Y3" s="36"/>
      <c r="Z3" s="5" t="s">
        <v>2</v>
      </c>
    </row>
    <row r="4" spans="1:26" s="30" customFormat="1" ht="39" thickBot="1">
      <c r="A4" s="66"/>
      <c r="B4" s="67" t="s">
        <v>7</v>
      </c>
      <c r="C4" s="67" t="s">
        <v>8</v>
      </c>
      <c r="D4" s="164" t="s">
        <v>9</v>
      </c>
      <c r="E4" s="31"/>
      <c r="F4" s="52" t="s">
        <v>12</v>
      </c>
      <c r="G4" s="65" t="s">
        <v>3</v>
      </c>
      <c r="H4" s="31"/>
      <c r="I4" s="52" t="s">
        <v>10</v>
      </c>
      <c r="J4" s="52" t="s">
        <v>11</v>
      </c>
      <c r="K4" s="52" t="s">
        <v>14</v>
      </c>
      <c r="L4" s="52" t="s">
        <v>1</v>
      </c>
      <c r="M4" s="52" t="s">
        <v>15</v>
      </c>
      <c r="N4" s="42" t="s">
        <v>26</v>
      </c>
      <c r="O4" s="52" t="s">
        <v>25</v>
      </c>
      <c r="P4" s="52" t="str">
        <f>A16</f>
        <v>Fund 3</v>
      </c>
      <c r="Q4" s="52" t="str">
        <f>A18</f>
        <v>Fund 4 (Test Invest)</v>
      </c>
      <c r="R4" s="32"/>
      <c r="S4" s="97" t="str">
        <f>O4</f>
        <v>Fund 2 Consultants</v>
      </c>
      <c r="T4" s="97" t="str">
        <f>O4</f>
        <v>Fund 2 Consultants</v>
      </c>
      <c r="U4" s="33"/>
      <c r="V4" s="43" t="str">
        <f>Q4</f>
        <v>Fund 4 (Test Invest)</v>
      </c>
      <c r="W4" s="44" t="str">
        <f>Q4</f>
        <v>Fund 4 (Test Invest)</v>
      </c>
      <c r="X4" s="52" t="s">
        <v>0</v>
      </c>
      <c r="Y4" s="52" t="s">
        <v>39</v>
      </c>
      <c r="Z4" s="180">
        <v>1000000000</v>
      </c>
    </row>
    <row r="5" spans="1:25" s="87" customFormat="1" ht="12.75">
      <c r="A5" s="156" t="s">
        <v>51</v>
      </c>
      <c r="B5" s="104">
        <v>0.01</v>
      </c>
      <c r="C5" s="163">
        <v>40148</v>
      </c>
      <c r="D5" s="158" t="s">
        <v>4</v>
      </c>
      <c r="E5" s="88"/>
      <c r="F5" s="110">
        <v>4000000</v>
      </c>
      <c r="G5" s="77">
        <f>F5</f>
        <v>4000000</v>
      </c>
      <c r="H5" s="78"/>
      <c r="I5" s="89">
        <f aca="true" t="shared" si="0" ref="I5:Q5">SUM(1)-SUM(I6:I18)</f>
        <v>0.8</v>
      </c>
      <c r="J5" s="89">
        <f t="shared" si="0"/>
        <v>0.27008547008547</v>
      </c>
      <c r="K5" s="89">
        <f t="shared" si="0"/>
        <v>0.21137123745819397</v>
      </c>
      <c r="L5" s="89">
        <f t="shared" si="0"/>
        <v>0.21137123745819397</v>
      </c>
      <c r="M5" s="89">
        <f t="shared" si="0"/>
        <v>0.20696645145867132</v>
      </c>
      <c r="N5" s="89">
        <f t="shared" si="0"/>
        <v>0.17064316543071878</v>
      </c>
      <c r="O5" s="89">
        <f t="shared" si="0"/>
        <v>0.169247104789934</v>
      </c>
      <c r="P5" s="89">
        <f t="shared" si="0"/>
        <v>0.07369469644961235</v>
      </c>
      <c r="Q5" s="89">
        <f t="shared" si="0"/>
        <v>0.05573304831536263</v>
      </c>
      <c r="R5" s="90"/>
      <c r="S5" s="91">
        <f aca="true" t="shared" si="1" ref="S5:S15">$G$15*O5</f>
        <v>2430769.2307692296</v>
      </c>
      <c r="T5" s="95">
        <f>$Z$4*O5</f>
        <v>169247104.78993398</v>
      </c>
      <c r="U5" s="86"/>
      <c r="V5" s="91">
        <f aca="true" t="shared" si="2" ref="V5:V18">$G$18*Q5</f>
        <v>2286666.594910321</v>
      </c>
      <c r="W5" s="95">
        <f>$Z$4*Q5</f>
        <v>55733048.31536263</v>
      </c>
      <c r="X5" s="109" t="s">
        <v>6</v>
      </c>
      <c r="Y5" s="181">
        <f>W5/60000</f>
        <v>928.8841385893772</v>
      </c>
    </row>
    <row r="6" spans="1:25" ht="12.75">
      <c r="A6" s="100" t="s">
        <v>1</v>
      </c>
      <c r="B6" s="99">
        <v>0.01</v>
      </c>
      <c r="C6" s="165">
        <v>40148</v>
      </c>
      <c r="D6" s="161" t="s">
        <v>54</v>
      </c>
      <c r="E6" s="9"/>
      <c r="F6" s="64">
        <v>0</v>
      </c>
      <c r="G6" s="48">
        <f>G5+F6</f>
        <v>4000000</v>
      </c>
      <c r="H6" s="16"/>
      <c r="I6" s="53">
        <v>0.2</v>
      </c>
      <c r="J6" s="54">
        <f>I6*(1-SUM($J$7:$J$18))</f>
        <v>0.0675213675213675</v>
      </c>
      <c r="K6" s="54">
        <f>J6*(1-SUM($K$9:$K$18))</f>
        <v>0.052842809364548486</v>
      </c>
      <c r="L6" s="54">
        <f>K6*(1-SUM($L$11:$L$18))</f>
        <v>0.052842809364548486</v>
      </c>
      <c r="M6" s="54">
        <f aca="true" t="shared" si="3" ref="M6:M11">L6*(1-SUM($M$12:$M$18))</f>
        <v>0.05174161286466784</v>
      </c>
      <c r="N6" s="55">
        <f aca="true" t="shared" si="4" ref="N6:N12">M6*(1-SUM($N$13:$N$18))</f>
        <v>0.04266079135767968</v>
      </c>
      <c r="O6" s="55">
        <f aca="true" t="shared" si="5" ref="O6:O14">N6*(1-SUM($O$15:$O$18))</f>
        <v>0.04231177619748352</v>
      </c>
      <c r="P6" s="55">
        <f aca="true" t="shared" si="6" ref="P6:P15">O6*(1-SUM($P$16:$P$18))</f>
        <v>0.01842367411240309</v>
      </c>
      <c r="Q6" s="55">
        <f aca="true" t="shared" si="7" ref="Q6:Q17">P6*(1-SUM($Q$18:$Q$18))</f>
        <v>0.013933262078840644</v>
      </c>
      <c r="R6" s="13"/>
      <c r="S6" s="35">
        <f t="shared" si="1"/>
        <v>607692.3076923076</v>
      </c>
      <c r="T6" s="38">
        <f aca="true" t="shared" si="8" ref="T6:T14">$Z$4*O6</f>
        <v>42311776.19748352</v>
      </c>
      <c r="U6" s="29"/>
      <c r="V6" s="35">
        <f t="shared" si="2"/>
        <v>571666.6487275796</v>
      </c>
      <c r="W6" s="38">
        <f aca="true" t="shared" si="9" ref="W6:W18">$Z$4*Q6</f>
        <v>13933262.078840645</v>
      </c>
      <c r="X6" s="72" t="s">
        <v>6</v>
      </c>
      <c r="Y6" s="182"/>
    </row>
    <row r="7" spans="1:25" s="87" customFormat="1" ht="12.75">
      <c r="A7" s="101" t="s">
        <v>52</v>
      </c>
      <c r="B7" s="74">
        <v>0.04</v>
      </c>
      <c r="C7" s="166">
        <v>39845</v>
      </c>
      <c r="D7" s="159">
        <v>100000</v>
      </c>
      <c r="E7" s="75"/>
      <c r="F7" s="76">
        <f>D7/B7</f>
        <v>2500000</v>
      </c>
      <c r="G7" s="77">
        <f>G6+F7</f>
        <v>6500000</v>
      </c>
      <c r="H7" s="78"/>
      <c r="I7" s="79"/>
      <c r="J7" s="80">
        <f>SUM($D7/$B7)/$G7</f>
        <v>0.38461538461538464</v>
      </c>
      <c r="K7" s="81">
        <f>J7*(1-SUM($K$9:$K$18))</f>
        <v>0.3010033444816054</v>
      </c>
      <c r="L7" s="81">
        <f>K7*(1-SUM($L$11:$L$18))</f>
        <v>0.3010033444816054</v>
      </c>
      <c r="M7" s="81">
        <f t="shared" si="3"/>
        <v>0.294730706191146</v>
      </c>
      <c r="N7" s="82">
        <f t="shared" si="4"/>
        <v>0.2430045077336185</v>
      </c>
      <c r="O7" s="82">
        <f t="shared" si="5"/>
        <v>0.24101644669452643</v>
      </c>
      <c r="P7" s="82">
        <f t="shared" si="6"/>
        <v>0.10494497912128346</v>
      </c>
      <c r="Q7" s="82">
        <f t="shared" si="7"/>
        <v>0.07936668272757331</v>
      </c>
      <c r="R7" s="83"/>
      <c r="S7" s="84">
        <f t="shared" si="1"/>
        <v>3461538.4615384624</v>
      </c>
      <c r="T7" s="85">
        <f t="shared" si="8"/>
        <v>241016446.69452643</v>
      </c>
      <c r="U7" s="86"/>
      <c r="V7" s="84">
        <f t="shared" si="2"/>
        <v>3256329.011739379</v>
      </c>
      <c r="W7" s="85">
        <f t="shared" si="9"/>
        <v>79366682.72757332</v>
      </c>
      <c r="X7" s="80">
        <f>SUM(W7-D7)/D7</f>
        <v>792.6668272757332</v>
      </c>
      <c r="Y7" s="181">
        <f>W7/D7</f>
        <v>793.6668272757332</v>
      </c>
    </row>
    <row r="8" spans="1:25" s="87" customFormat="1" ht="12.75">
      <c r="A8" s="101" t="s">
        <v>53</v>
      </c>
      <c r="B8" s="74">
        <v>0.04</v>
      </c>
      <c r="C8" s="166">
        <v>39845</v>
      </c>
      <c r="D8" s="159">
        <v>100000</v>
      </c>
      <c r="E8" s="75"/>
      <c r="F8" s="76">
        <f>D8/B8</f>
        <v>2500000</v>
      </c>
      <c r="G8" s="77">
        <f>G7+F8</f>
        <v>9000000</v>
      </c>
      <c r="H8" s="78"/>
      <c r="I8" s="79"/>
      <c r="J8" s="80">
        <f>SUM($D8/$B8)/$G8</f>
        <v>0.2777777777777778</v>
      </c>
      <c r="K8" s="81">
        <f>J8*(1-SUM($K$9:$K$18))</f>
        <v>0.2173913043478261</v>
      </c>
      <c r="L8" s="81">
        <f>K8*(1-SUM($L$11:$L$18))</f>
        <v>0.2173913043478261</v>
      </c>
      <c r="M8" s="81">
        <f t="shared" si="3"/>
        <v>0.21286106558249432</v>
      </c>
      <c r="N8" s="82">
        <f t="shared" si="4"/>
        <v>0.17550325558539112</v>
      </c>
      <c r="O8" s="82">
        <f t="shared" si="5"/>
        <v>0.1740674337238246</v>
      </c>
      <c r="P8" s="82">
        <f t="shared" si="6"/>
        <v>0.07579359603203804</v>
      </c>
      <c r="Q8" s="82">
        <f t="shared" si="7"/>
        <v>0.05732038196991405</v>
      </c>
      <c r="R8" s="83"/>
      <c r="S8" s="84">
        <f t="shared" si="1"/>
        <v>2500000</v>
      </c>
      <c r="T8" s="85">
        <f t="shared" si="8"/>
        <v>174067433.7238246</v>
      </c>
      <c r="U8" s="86"/>
      <c r="V8" s="84">
        <f t="shared" si="2"/>
        <v>2351793.1751451064</v>
      </c>
      <c r="W8" s="85">
        <f t="shared" si="9"/>
        <v>57320381.96991405</v>
      </c>
      <c r="X8" s="80">
        <f>SUM(W8-D8)/D8</f>
        <v>572.2038196991405</v>
      </c>
      <c r="Y8" s="181">
        <f>W8/D8</f>
        <v>573.2038196991405</v>
      </c>
    </row>
    <row r="9" spans="1:25" s="14" customFormat="1" ht="12.75">
      <c r="A9" s="102" t="s">
        <v>14</v>
      </c>
      <c r="B9" s="50">
        <v>0.2</v>
      </c>
      <c r="C9" s="167">
        <v>40087</v>
      </c>
      <c r="D9" s="160">
        <f>SUM(500000-D10)</f>
        <v>490000</v>
      </c>
      <c r="E9" s="27"/>
      <c r="F9" s="64">
        <f>D9/B9</f>
        <v>2450000</v>
      </c>
      <c r="G9" s="49">
        <f aca="true" t="shared" si="10" ref="G9:G17">G8+F9</f>
        <v>11450000</v>
      </c>
      <c r="H9" s="28"/>
      <c r="I9" s="56"/>
      <c r="J9" s="56"/>
      <c r="K9" s="57">
        <f>SUM(D9/B9)/G10</f>
        <v>0.21304347826086956</v>
      </c>
      <c r="L9" s="54">
        <f>K9*(1-SUM($L$11:$L$18))</f>
        <v>0.21304347826086956</v>
      </c>
      <c r="M9" s="54">
        <f t="shared" si="3"/>
        <v>0.2086038442708444</v>
      </c>
      <c r="N9" s="55">
        <f t="shared" si="4"/>
        <v>0.1719931904736833</v>
      </c>
      <c r="O9" s="55">
        <f t="shared" si="5"/>
        <v>0.17058608504934814</v>
      </c>
      <c r="P9" s="55">
        <f t="shared" si="6"/>
        <v>0.07427772411139728</v>
      </c>
      <c r="Q9" s="55">
        <f t="shared" si="7"/>
        <v>0.05617397433051577</v>
      </c>
      <c r="R9" s="13"/>
      <c r="S9" s="35">
        <f t="shared" si="1"/>
        <v>2450000.0000000005</v>
      </c>
      <c r="T9" s="39">
        <f t="shared" si="8"/>
        <v>170586085.04934815</v>
      </c>
      <c r="U9" s="29"/>
      <c r="V9" s="35">
        <f t="shared" si="2"/>
        <v>2304757.3116422044</v>
      </c>
      <c r="W9" s="39">
        <f t="shared" si="9"/>
        <v>56173974.33051577</v>
      </c>
      <c r="X9" s="57">
        <f>SUM(W9-D9)/D9</f>
        <v>113.6407639398281</v>
      </c>
      <c r="Y9" s="183">
        <f>W9/D9</f>
        <v>114.6407639398281</v>
      </c>
    </row>
    <row r="10" spans="1:25" s="14" customFormat="1" ht="12.75">
      <c r="A10" s="169" t="s">
        <v>56</v>
      </c>
      <c r="B10" s="50">
        <v>0.2</v>
      </c>
      <c r="C10" s="167"/>
      <c r="D10" s="170">
        <v>10000</v>
      </c>
      <c r="E10" s="27"/>
      <c r="F10" s="64">
        <f>D10/B10</f>
        <v>50000</v>
      </c>
      <c r="G10" s="49">
        <f>G9+F10</f>
        <v>11500000</v>
      </c>
      <c r="H10" s="28"/>
      <c r="I10" s="56"/>
      <c r="J10" s="56"/>
      <c r="K10" s="57">
        <f>SUM(D10/B10)/G10</f>
        <v>0.004347826086956522</v>
      </c>
      <c r="L10" s="124">
        <f>K10*(1-SUM($L$11:$L$18))</f>
        <v>0.004347826086956522</v>
      </c>
      <c r="M10" s="124">
        <f t="shared" si="3"/>
        <v>0.004257221311649886</v>
      </c>
      <c r="N10" s="55">
        <f t="shared" si="4"/>
        <v>0.0035100651117078224</v>
      </c>
      <c r="O10" s="55">
        <f t="shared" si="5"/>
        <v>0.0034813486744764924</v>
      </c>
      <c r="P10" s="55">
        <f t="shared" si="6"/>
        <v>0.001515871920640761</v>
      </c>
      <c r="Q10" s="179">
        <f t="shared" si="7"/>
        <v>0.001146407639398281</v>
      </c>
      <c r="R10" s="13"/>
      <c r="S10" s="35">
        <f>$G$15*O10</f>
        <v>50000.00000000001</v>
      </c>
      <c r="T10" s="39">
        <f>$Z$4*O10</f>
        <v>3481348.674476492</v>
      </c>
      <c r="U10" s="29"/>
      <c r="V10" s="35">
        <f t="shared" si="2"/>
        <v>47035.863502902124</v>
      </c>
      <c r="W10" s="39">
        <f>$Z$4*Q10</f>
        <v>1146407.639398281</v>
      </c>
      <c r="X10" s="57">
        <f>SUM(W10-D10)/D10</f>
        <v>113.6407639398281</v>
      </c>
      <c r="Y10" s="183">
        <f>W10/D10</f>
        <v>114.6407639398281</v>
      </c>
    </row>
    <row r="11" spans="1:25" s="14" customFormat="1" ht="12.75">
      <c r="A11" s="102" t="s">
        <v>1</v>
      </c>
      <c r="B11" s="50">
        <v>0.2</v>
      </c>
      <c r="C11" s="167">
        <v>39883</v>
      </c>
      <c r="D11" s="161" t="s">
        <v>55</v>
      </c>
      <c r="E11" s="27"/>
      <c r="F11" s="64">
        <v>0</v>
      </c>
      <c r="G11" s="49">
        <f>G10+F11</f>
        <v>11500000</v>
      </c>
      <c r="H11" s="28"/>
      <c r="I11" s="56"/>
      <c r="J11" s="56"/>
      <c r="K11" s="57"/>
      <c r="L11" s="57">
        <f>F11/G11</f>
        <v>0</v>
      </c>
      <c r="M11" s="61">
        <f t="shared" si="3"/>
        <v>0</v>
      </c>
      <c r="N11" s="55">
        <f t="shared" si="4"/>
        <v>0</v>
      </c>
      <c r="O11" s="55">
        <f t="shared" si="5"/>
        <v>0</v>
      </c>
      <c r="P11" s="55">
        <f t="shared" si="6"/>
        <v>0</v>
      </c>
      <c r="Q11" s="55">
        <f t="shared" si="7"/>
        <v>0</v>
      </c>
      <c r="R11" s="13"/>
      <c r="S11" s="35">
        <f t="shared" si="1"/>
        <v>0</v>
      </c>
      <c r="T11" s="39">
        <f t="shared" si="8"/>
        <v>0</v>
      </c>
      <c r="U11" s="29"/>
      <c r="V11" s="35">
        <f t="shared" si="2"/>
        <v>0</v>
      </c>
      <c r="W11" s="39">
        <f t="shared" si="9"/>
        <v>0</v>
      </c>
      <c r="X11" s="71" t="s">
        <v>22</v>
      </c>
      <c r="Y11" s="183"/>
    </row>
    <row r="12" spans="1:25" s="14" customFormat="1" ht="12.75">
      <c r="A12" s="103" t="s">
        <v>15</v>
      </c>
      <c r="B12" s="50">
        <v>0.2</v>
      </c>
      <c r="C12" s="167">
        <v>40087</v>
      </c>
      <c r="D12" s="161" t="s">
        <v>4</v>
      </c>
      <c r="E12" s="25"/>
      <c r="F12" s="64">
        <v>244750</v>
      </c>
      <c r="G12" s="49">
        <f>G11+F12</f>
        <v>11744750</v>
      </c>
      <c r="H12" s="28"/>
      <c r="I12" s="56"/>
      <c r="J12" s="56"/>
      <c r="K12" s="58"/>
      <c r="L12" s="57"/>
      <c r="M12" s="57">
        <f>F12/G12</f>
        <v>0.020839098320526193</v>
      </c>
      <c r="N12" s="55">
        <f t="shared" si="4"/>
        <v>0.017181768721809793</v>
      </c>
      <c r="O12" s="55">
        <f t="shared" si="5"/>
        <v>0.017041201761562434</v>
      </c>
      <c r="P12" s="55">
        <f t="shared" si="6"/>
        <v>0.007420193051536526</v>
      </c>
      <c r="Q12" s="55">
        <f t="shared" si="7"/>
        <v>0.005611665394854587</v>
      </c>
      <c r="R12" s="13"/>
      <c r="S12" s="35">
        <f t="shared" si="1"/>
        <v>244750.00000000006</v>
      </c>
      <c r="T12" s="39">
        <f t="shared" si="8"/>
        <v>17041201.761562433</v>
      </c>
      <c r="U12" s="29"/>
      <c r="V12" s="35">
        <f t="shared" si="2"/>
        <v>230240.55184670596</v>
      </c>
      <c r="W12" s="39">
        <f t="shared" si="9"/>
        <v>5611665.394854587</v>
      </c>
      <c r="X12" s="71" t="s">
        <v>22</v>
      </c>
      <c r="Y12" s="183"/>
    </row>
    <row r="13" spans="1:25" ht="12.75">
      <c r="A13" s="102" t="s">
        <v>16</v>
      </c>
      <c r="B13" s="50">
        <v>0.4</v>
      </c>
      <c r="C13" s="167">
        <v>40350</v>
      </c>
      <c r="D13" s="160">
        <f>SUM(1000000-D14)</f>
        <v>900000</v>
      </c>
      <c r="E13" s="27"/>
      <c r="F13" s="64">
        <f>D13/B13</f>
        <v>2250000</v>
      </c>
      <c r="G13" s="92">
        <f>G12+F13</f>
        <v>13994750</v>
      </c>
      <c r="H13" s="22"/>
      <c r="I13" s="59"/>
      <c r="J13" s="60"/>
      <c r="K13" s="61"/>
      <c r="L13" s="61"/>
      <c r="M13" s="60"/>
      <c r="N13" s="57">
        <f>SUM($D13/B$13)/G14</f>
        <v>0.15795293002685198</v>
      </c>
      <c r="O13" s="55">
        <f t="shared" si="5"/>
        <v>0.15666069035144214</v>
      </c>
      <c r="P13" s="55">
        <f t="shared" si="6"/>
        <v>0.06821423642883423</v>
      </c>
      <c r="Q13" s="55">
        <f t="shared" si="7"/>
        <v>0.05158834377292264</v>
      </c>
      <c r="R13" s="13"/>
      <c r="S13" s="35">
        <f t="shared" si="1"/>
        <v>2250000</v>
      </c>
      <c r="T13" s="39">
        <f>$Z$4*O13</f>
        <v>156660690.35144216</v>
      </c>
      <c r="U13" s="29"/>
      <c r="V13" s="35">
        <f t="shared" si="2"/>
        <v>2116613.8576305956</v>
      </c>
      <c r="W13" s="39">
        <f t="shared" si="9"/>
        <v>51588343.772922635</v>
      </c>
      <c r="X13" s="57">
        <f>SUM(W13-D13)/D13</f>
        <v>56.32038196991404</v>
      </c>
      <c r="Y13" s="183">
        <f>W13/D13</f>
        <v>57.32038196991404</v>
      </c>
    </row>
    <row r="14" spans="1:25" ht="12.75">
      <c r="A14" s="157" t="s">
        <v>57</v>
      </c>
      <c r="B14" s="50">
        <v>0.4</v>
      </c>
      <c r="C14" s="167">
        <v>40350</v>
      </c>
      <c r="D14" s="160">
        <v>100000</v>
      </c>
      <c r="E14" s="27"/>
      <c r="F14" s="64">
        <f>D14/B14</f>
        <v>250000</v>
      </c>
      <c r="G14" s="92">
        <f>G13+F14</f>
        <v>14244750</v>
      </c>
      <c r="H14" s="22"/>
      <c r="I14" s="59"/>
      <c r="J14" s="60"/>
      <c r="K14" s="61"/>
      <c r="L14" s="61"/>
      <c r="M14" s="60"/>
      <c r="N14" s="57">
        <f>SUM($D14/B$14)/G14</f>
        <v>0.01755032555853911</v>
      </c>
      <c r="O14" s="55">
        <f t="shared" si="5"/>
        <v>0.01740674337238246</v>
      </c>
      <c r="P14" s="55">
        <f t="shared" si="6"/>
        <v>0.007579359603203804</v>
      </c>
      <c r="Q14" s="55">
        <f t="shared" si="7"/>
        <v>0.005732038196991404</v>
      </c>
      <c r="R14" s="13"/>
      <c r="S14" s="35">
        <f t="shared" si="1"/>
        <v>250000</v>
      </c>
      <c r="T14" s="39">
        <f t="shared" si="8"/>
        <v>17406743.372382462</v>
      </c>
      <c r="U14" s="29"/>
      <c r="V14" s="35">
        <f t="shared" si="2"/>
        <v>235179.3175145106</v>
      </c>
      <c r="W14" s="39">
        <f t="shared" si="9"/>
        <v>5732038.1969914045</v>
      </c>
      <c r="X14" s="71" t="s">
        <v>22</v>
      </c>
      <c r="Y14" s="183"/>
    </row>
    <row r="15" spans="1:25" ht="13.5" thickBot="1">
      <c r="A15" s="103" t="s">
        <v>25</v>
      </c>
      <c r="B15" s="50">
        <v>0.4</v>
      </c>
      <c r="C15" s="167">
        <v>40350</v>
      </c>
      <c r="D15" s="160">
        <v>100000</v>
      </c>
      <c r="E15" s="27"/>
      <c r="F15" s="64">
        <v>117500</v>
      </c>
      <c r="G15" s="92">
        <f t="shared" si="10"/>
        <v>14362250</v>
      </c>
      <c r="H15" s="22"/>
      <c r="I15" s="59"/>
      <c r="J15" s="60"/>
      <c r="K15" s="61"/>
      <c r="L15" s="61"/>
      <c r="M15" s="60"/>
      <c r="N15" s="57"/>
      <c r="O15" s="57">
        <f>F15/G15</f>
        <v>0.008181169385019756</v>
      </c>
      <c r="P15" s="55">
        <f t="shared" si="6"/>
        <v>0.0035622990135057877</v>
      </c>
      <c r="Q15" s="55">
        <f t="shared" si="7"/>
        <v>0.00269405795258596</v>
      </c>
      <c r="R15" s="13"/>
      <c r="S15" s="98">
        <f t="shared" si="1"/>
        <v>117499.99999999999</v>
      </c>
      <c r="T15" s="96">
        <f>$Z$4*O15</f>
        <v>8181169.385019756</v>
      </c>
      <c r="U15" s="29"/>
      <c r="V15" s="35">
        <f t="shared" si="2"/>
        <v>110534.27923181998</v>
      </c>
      <c r="W15" s="39">
        <f t="shared" si="9"/>
        <v>2694057.95258596</v>
      </c>
      <c r="X15" s="71" t="s">
        <v>22</v>
      </c>
      <c r="Y15" s="183"/>
    </row>
    <row r="16" spans="1:26" ht="12.75">
      <c r="A16" s="102" t="s">
        <v>17</v>
      </c>
      <c r="B16" s="50">
        <v>0.12</v>
      </c>
      <c r="C16" s="167">
        <v>42644</v>
      </c>
      <c r="D16" s="160">
        <f>SUM(2000000-D17)</f>
        <v>1800000</v>
      </c>
      <c r="E16" s="27"/>
      <c r="F16" s="64">
        <f>D16/B16</f>
        <v>15000000</v>
      </c>
      <c r="G16" s="92">
        <f t="shared" si="10"/>
        <v>29362250</v>
      </c>
      <c r="H16" s="22"/>
      <c r="I16" s="176"/>
      <c r="J16" s="60"/>
      <c r="K16" s="177"/>
      <c r="L16" s="177"/>
      <c r="M16" s="60"/>
      <c r="N16" s="57"/>
      <c r="O16" s="57"/>
      <c r="P16" s="57">
        <f>SUM($D16/B$16)/G16</f>
        <v>0.5108600328653288</v>
      </c>
      <c r="Q16" s="55">
        <f t="shared" si="7"/>
        <v>0.38634784137469425</v>
      </c>
      <c r="R16" s="13"/>
      <c r="S16" s="93"/>
      <c r="T16" s="94"/>
      <c r="U16" s="29"/>
      <c r="V16" s="35">
        <f t="shared" si="2"/>
        <v>15851433.388108885</v>
      </c>
      <c r="W16" s="39">
        <f t="shared" si="9"/>
        <v>386347841.3746942</v>
      </c>
      <c r="X16" s="71">
        <f>SUM(W16-D16)/D16</f>
        <v>213.63768965260792</v>
      </c>
      <c r="Y16" s="183">
        <f>W16/D16</f>
        <v>214.63768965260792</v>
      </c>
      <c r="Z16" s="14"/>
    </row>
    <row r="17" spans="1:26" ht="12.75">
      <c r="A17" s="157" t="s">
        <v>43</v>
      </c>
      <c r="B17" s="50">
        <v>0.12</v>
      </c>
      <c r="C17" s="175" t="s">
        <v>22</v>
      </c>
      <c r="D17" s="160">
        <v>200000</v>
      </c>
      <c r="E17" s="27"/>
      <c r="F17" s="64">
        <f>D17/B17</f>
        <v>1666666.6666666667</v>
      </c>
      <c r="G17" s="92">
        <f t="shared" si="10"/>
        <v>31028916.666666668</v>
      </c>
      <c r="H17" s="22"/>
      <c r="I17" s="176"/>
      <c r="J17" s="60"/>
      <c r="K17" s="177"/>
      <c r="L17" s="177"/>
      <c r="M17" s="60"/>
      <c r="N17" s="57"/>
      <c r="O17" s="57"/>
      <c r="P17" s="57">
        <f>SUM($D17/B$17)/G17</f>
        <v>0.053713337290215844</v>
      </c>
      <c r="Q17" s="178">
        <f t="shared" si="7"/>
        <v>0.04062175660662094</v>
      </c>
      <c r="R17" s="13"/>
      <c r="S17" s="93"/>
      <c r="T17" s="94"/>
      <c r="U17" s="29"/>
      <c r="V17" s="35">
        <f t="shared" si="2"/>
        <v>1666666.666666667</v>
      </c>
      <c r="W17" s="39">
        <f t="shared" si="9"/>
        <v>40621756.606620945</v>
      </c>
      <c r="X17" s="71">
        <f>SUM(W17-D17)/D17</f>
        <v>202.10878303310471</v>
      </c>
      <c r="Y17" s="183">
        <f>W17/D17</f>
        <v>203.10878303310471</v>
      </c>
      <c r="Z17" s="14"/>
    </row>
    <row r="18" spans="1:25" ht="13.5" thickBot="1">
      <c r="A18" s="157" t="s">
        <v>58</v>
      </c>
      <c r="B18" s="141">
        <v>0.5</v>
      </c>
      <c r="C18" s="168">
        <v>43374</v>
      </c>
      <c r="D18" s="162">
        <f>SUM(5000000-D19)</f>
        <v>5000000</v>
      </c>
      <c r="E18" s="27"/>
      <c r="F18" s="142">
        <f>D18/B18</f>
        <v>10000000</v>
      </c>
      <c r="G18" s="143">
        <f>G17+F18</f>
        <v>41028916.66666667</v>
      </c>
      <c r="H18" s="22"/>
      <c r="I18" s="144"/>
      <c r="J18" s="145"/>
      <c r="K18" s="146"/>
      <c r="L18" s="146"/>
      <c r="M18" s="145"/>
      <c r="N18" s="147"/>
      <c r="O18" s="147"/>
      <c r="P18" s="147"/>
      <c r="Q18" s="148">
        <f>F18/G18</f>
        <v>0.2437305396397256</v>
      </c>
      <c r="R18" s="13"/>
      <c r="S18" s="93"/>
      <c r="T18" s="94"/>
      <c r="U18" s="29"/>
      <c r="V18" s="98">
        <f t="shared" si="2"/>
        <v>10000000</v>
      </c>
      <c r="W18" s="96">
        <f t="shared" si="9"/>
        <v>243730539.6397256</v>
      </c>
      <c r="X18" s="108">
        <f>SUM(W18-D18)/D18</f>
        <v>47.74610792794512</v>
      </c>
      <c r="Y18" s="184">
        <f>W18/D18</f>
        <v>48.74610792794512</v>
      </c>
    </row>
    <row r="19" spans="1:23" ht="12.75">
      <c r="A19" s="4"/>
      <c r="B19" s="4"/>
      <c r="C19" s="4"/>
      <c r="F19" s="17"/>
      <c r="H19" s="41" t="s">
        <v>18</v>
      </c>
      <c r="I19" s="62">
        <f>SUM(I5:I14)</f>
        <v>1</v>
      </c>
      <c r="J19" s="62">
        <f aca="true" t="shared" si="11" ref="J19:Q19">SUM(J5:J18)</f>
        <v>0.9999999999999999</v>
      </c>
      <c r="K19" s="62">
        <f t="shared" si="11"/>
        <v>1.0000000000000002</v>
      </c>
      <c r="L19" s="62">
        <f t="shared" si="11"/>
        <v>1.0000000000000002</v>
      </c>
      <c r="M19" s="62">
        <f t="shared" si="11"/>
        <v>1</v>
      </c>
      <c r="N19" s="63">
        <f t="shared" si="11"/>
        <v>1.0000000000000002</v>
      </c>
      <c r="O19" s="63">
        <f t="shared" si="11"/>
        <v>1</v>
      </c>
      <c r="P19" s="63">
        <f t="shared" si="11"/>
        <v>1</v>
      </c>
      <c r="Q19" s="63">
        <f t="shared" si="11"/>
        <v>1</v>
      </c>
      <c r="S19" s="15"/>
      <c r="V19" s="37" t="s">
        <v>18</v>
      </c>
      <c r="W19" s="3">
        <f>SUM(W5:W18)</f>
        <v>1000000000</v>
      </c>
    </row>
    <row r="20" spans="18:22" ht="12.75">
      <c r="R20" s="19"/>
      <c r="S20" s="19"/>
      <c r="U20" s="29"/>
      <c r="V20" s="19"/>
    </row>
    <row r="21" spans="1:11" ht="12.75">
      <c r="A21" s="157" t="s">
        <v>60</v>
      </c>
      <c r="B21" s="171"/>
      <c r="C21" s="171"/>
      <c r="D21" s="171"/>
      <c r="E21" s="171"/>
      <c r="F21" s="171"/>
      <c r="G21" s="171"/>
      <c r="H21" s="174"/>
      <c r="I21" s="171"/>
      <c r="J21" s="153"/>
      <c r="K21" s="171"/>
    </row>
    <row r="22" spans="1:21" s="133" customFormat="1" ht="14.25" customHeight="1">
      <c r="A22" s="172" t="s">
        <v>59</v>
      </c>
      <c r="B22" s="173"/>
      <c r="C22" s="173"/>
      <c r="D22" s="173"/>
      <c r="E22" s="173"/>
      <c r="F22" s="173"/>
      <c r="G22" s="173"/>
      <c r="H22" s="173"/>
      <c r="I22" s="173"/>
      <c r="J22" s="172"/>
      <c r="K22" s="173"/>
      <c r="U22" s="134"/>
    </row>
    <row r="23" spans="1:21" s="133" customFormat="1" ht="14.25" customHeight="1">
      <c r="A23" s="172" t="s">
        <v>61</v>
      </c>
      <c r="B23" s="173"/>
      <c r="C23" s="173"/>
      <c r="D23" s="173"/>
      <c r="E23" s="173"/>
      <c r="F23" s="173"/>
      <c r="G23" s="173"/>
      <c r="H23" s="173"/>
      <c r="I23" s="173"/>
      <c r="J23" s="172"/>
      <c r="K23" s="173"/>
      <c r="U23" s="134"/>
    </row>
    <row r="24" s="133" customFormat="1" ht="14.25" customHeight="1">
      <c r="U24" s="134"/>
    </row>
    <row r="25" spans="1:26" ht="12.75" thickBot="1">
      <c r="A25" s="4"/>
      <c r="B25" t="s">
        <v>62</v>
      </c>
      <c r="C25" s="1" t="s">
        <v>2</v>
      </c>
      <c r="D25" s="8" t="s">
        <v>46</v>
      </c>
      <c r="F25" t="s">
        <v>0</v>
      </c>
      <c r="G25" t="s">
        <v>39</v>
      </c>
      <c r="J25" s="10"/>
      <c r="K25" s="5"/>
      <c r="L25" s="5"/>
      <c r="M25" s="5"/>
      <c r="Z25" s="2"/>
    </row>
    <row r="26" spans="1:57" s="133" customFormat="1" ht="21.75" customHeight="1" thickBot="1">
      <c r="A26" s="125" t="s">
        <v>44</v>
      </c>
      <c r="B26" s="129">
        <f>D10</f>
        <v>10000</v>
      </c>
      <c r="C26" s="129">
        <v>1000000000</v>
      </c>
      <c r="D26" s="45">
        <f>C26*B27</f>
        <v>1146407.639398281</v>
      </c>
      <c r="E26" s="46"/>
      <c r="F26" s="140">
        <f>SUM(D26-B26)/B26</f>
        <v>113.6407639398281</v>
      </c>
      <c r="G26" s="47">
        <f>D26/B26</f>
        <v>114.6407639398281</v>
      </c>
      <c r="H26" s="134"/>
      <c r="I26" s="135"/>
      <c r="J26" s="135"/>
      <c r="K26" s="135"/>
      <c r="L26" s="135"/>
      <c r="M26" s="135"/>
      <c r="N26" s="135"/>
      <c r="O26" s="135"/>
      <c r="P26" s="135"/>
      <c r="Q26" s="135"/>
      <c r="R26" s="135"/>
      <c r="S26" s="135"/>
      <c r="T26" s="134"/>
      <c r="U26" s="134"/>
      <c r="V26" s="135"/>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1:26" s="14" customFormat="1" ht="13.5" thickBot="1">
      <c r="A27" s="130" t="s">
        <v>19</v>
      </c>
      <c r="B27" s="139">
        <f>Q10</f>
        <v>0.001146407639398281</v>
      </c>
      <c r="C27" s="131"/>
      <c r="D27" s="131"/>
      <c r="E27" s="131"/>
      <c r="F27" s="132"/>
      <c r="G27" s="133"/>
      <c r="I27" s="12"/>
      <c r="J27" s="12"/>
      <c r="K27" s="12"/>
      <c r="L27" s="12"/>
      <c r="M27" s="12"/>
      <c r="N27" s="12"/>
      <c r="O27" s="12"/>
      <c r="P27" s="12"/>
      <c r="Q27" s="12"/>
      <c r="R27" s="12"/>
      <c r="S27" s="12"/>
      <c r="V27" s="12"/>
      <c r="Z27" s="21"/>
    </row>
    <row r="28" spans="1:8" s="134" customFormat="1" ht="21.75" customHeight="1" thickBot="1">
      <c r="A28" s="125" t="s">
        <v>45</v>
      </c>
      <c r="B28" s="129">
        <f>B26</f>
        <v>10000</v>
      </c>
      <c r="C28" s="129">
        <v>500000000</v>
      </c>
      <c r="D28" s="45">
        <f>C28*B29</f>
        <v>573203.8196991405</v>
      </c>
      <c r="E28" s="46"/>
      <c r="F28" s="140">
        <f>SUM(D28-B28)/B28</f>
        <v>56.32038196991405</v>
      </c>
      <c r="G28" s="47">
        <f>D28/B28</f>
        <v>57.32038196991405</v>
      </c>
      <c r="H28" s="138"/>
    </row>
    <row r="29" spans="1:26" s="14" customFormat="1" ht="13.5" thickBot="1">
      <c r="A29" s="130" t="s">
        <v>19</v>
      </c>
      <c r="B29" s="139">
        <f>B27</f>
        <v>0.001146407639398281</v>
      </c>
      <c r="C29" s="135"/>
      <c r="D29" s="134"/>
      <c r="E29" s="134"/>
      <c r="F29" s="134"/>
      <c r="G29" s="134"/>
      <c r="I29" s="22"/>
      <c r="J29" s="22"/>
      <c r="K29" s="22"/>
      <c r="L29" s="22"/>
      <c r="M29" s="22"/>
      <c r="N29" s="22"/>
      <c r="O29" s="22"/>
      <c r="P29" s="22"/>
      <c r="Q29" s="22"/>
      <c r="R29" s="22"/>
      <c r="S29" s="22"/>
      <c r="V29" s="22"/>
      <c r="Z29" s="21"/>
    </row>
    <row r="30" spans="1:17" s="134" customFormat="1" ht="21.75" customHeight="1" thickBot="1">
      <c r="A30" s="125" t="s">
        <v>47</v>
      </c>
      <c r="B30" s="129">
        <f>B28</f>
        <v>10000</v>
      </c>
      <c r="C30" s="129">
        <v>100000000</v>
      </c>
      <c r="D30" s="45">
        <f>C30*B31</f>
        <v>114640.7639398281</v>
      </c>
      <c r="E30" s="46"/>
      <c r="F30" s="140">
        <f>SUM(D30-B30)/B30</f>
        <v>10.46407639398281</v>
      </c>
      <c r="G30" s="47">
        <f>D30/B30</f>
        <v>11.46407639398281</v>
      </c>
      <c r="N30" s="135"/>
      <c r="O30" s="135"/>
      <c r="P30" s="135"/>
      <c r="Q30" s="135"/>
    </row>
    <row r="31" spans="1:57" ht="12.75" thickBot="1">
      <c r="A31" s="130" t="s">
        <v>19</v>
      </c>
      <c r="B31" s="139">
        <f>B29</f>
        <v>0.001146407639398281</v>
      </c>
      <c r="C31" s="136"/>
      <c r="D31" s="137"/>
      <c r="E31" s="137"/>
      <c r="F31" s="136"/>
      <c r="G31" s="137"/>
      <c r="H31" s="14"/>
      <c r="I31" s="22"/>
      <c r="J31" s="22"/>
      <c r="K31" s="22"/>
      <c r="L31" s="22"/>
      <c r="M31" s="22"/>
      <c r="N31" s="22"/>
      <c r="O31" s="22"/>
      <c r="P31" s="22"/>
      <c r="Q31" s="22"/>
      <c r="R31" s="22"/>
      <c r="S31" s="22"/>
      <c r="T31" s="14"/>
      <c r="V31" s="22"/>
      <c r="W31" s="14"/>
      <c r="X31" s="14"/>
      <c r="Y31" s="14"/>
      <c r="Z31" s="21"/>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row>
    <row r="32" spans="1:57" ht="13.5" thickBot="1">
      <c r="A32" s="125" t="s">
        <v>48</v>
      </c>
      <c r="B32" s="129">
        <f>B30</f>
        <v>10000</v>
      </c>
      <c r="C32" s="129">
        <v>10000000</v>
      </c>
      <c r="D32" s="45">
        <f>C32*B33</f>
        <v>11464.07639398281</v>
      </c>
      <c r="E32" s="46"/>
      <c r="F32" s="140">
        <f>SUM(D32-B32)/B32</f>
        <v>0.14640763939828103</v>
      </c>
      <c r="G32" s="47">
        <f>D32/B32</f>
        <v>1.146407639398281</v>
      </c>
      <c r="J32" s="22"/>
      <c r="K32" s="22"/>
      <c r="L32" s="22"/>
      <c r="M32" s="22"/>
      <c r="N32" s="22"/>
      <c r="O32" s="22"/>
      <c r="P32" s="22"/>
      <c r="Q32" s="22"/>
      <c r="R32" s="22"/>
      <c r="S32" s="22"/>
      <c r="T32" s="14"/>
      <c r="V32" s="22"/>
      <c r="W32" s="14"/>
      <c r="X32" s="14"/>
      <c r="Y32" s="14"/>
      <c r="Z32" s="21"/>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row>
    <row r="33" spans="1:57" ht="12">
      <c r="A33" s="130" t="s">
        <v>19</v>
      </c>
      <c r="B33" s="139">
        <f>B31</f>
        <v>0.001146407639398281</v>
      </c>
      <c r="C33" s="134"/>
      <c r="D33" s="138" t="s">
        <v>49</v>
      </c>
      <c r="E33" s="134"/>
      <c r="F33" s="134"/>
      <c r="G33" s="134"/>
      <c r="H33" s="14"/>
      <c r="I33" s="22"/>
      <c r="J33" s="22"/>
      <c r="K33" s="22"/>
      <c r="L33" s="22"/>
      <c r="M33" s="22"/>
      <c r="N33" s="22"/>
      <c r="O33" s="22"/>
      <c r="P33" s="22"/>
      <c r="Q33" s="22"/>
      <c r="R33" s="22"/>
      <c r="S33" s="22"/>
      <c r="T33" s="14"/>
      <c r="V33" s="22"/>
      <c r="W33" s="14"/>
      <c r="X33" s="14"/>
      <c r="Y33" s="14"/>
      <c r="Z33" s="21"/>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row>
    <row r="34" spans="1:57" ht="16.5" customHeight="1">
      <c r="A34" s="40"/>
      <c r="B34" s="40"/>
      <c r="C34" s="113"/>
      <c r="D34" s="1"/>
      <c r="E34" s="111"/>
      <c r="F34" s="40"/>
      <c r="G34" s="111"/>
      <c r="H34" s="111"/>
      <c r="I34" s="112"/>
      <c r="J34" s="22"/>
      <c r="K34" s="22"/>
      <c r="L34" s="22"/>
      <c r="M34" s="22"/>
      <c r="N34" s="22"/>
      <c r="O34" s="22"/>
      <c r="P34" s="22"/>
      <c r="Q34" s="22"/>
      <c r="R34" s="22"/>
      <c r="S34" s="22"/>
      <c r="T34" s="14"/>
      <c r="V34" s="22"/>
      <c r="W34" s="14"/>
      <c r="X34" s="14"/>
      <c r="Y34" s="14"/>
      <c r="Z34" s="21"/>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row>
    <row r="35" spans="1:57" ht="12">
      <c r="A35" s="40"/>
      <c r="B35" s="40"/>
      <c r="D35" s="40"/>
      <c r="E35" s="111"/>
      <c r="F35" s="40"/>
      <c r="G35" s="40"/>
      <c r="H35" s="111"/>
      <c r="I35" s="112"/>
      <c r="J35" s="22"/>
      <c r="K35" s="22"/>
      <c r="L35" s="22"/>
      <c r="M35" s="22"/>
      <c r="N35" s="22"/>
      <c r="O35" s="22"/>
      <c r="P35" s="22"/>
      <c r="Q35" s="22"/>
      <c r="R35" s="22"/>
      <c r="S35" s="22"/>
      <c r="T35" s="14"/>
      <c r="V35" s="22"/>
      <c r="W35" s="14"/>
      <c r="X35" s="14"/>
      <c r="Y35" s="14"/>
      <c r="Z35" s="21"/>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row>
    <row r="36" spans="2:57" ht="12.75">
      <c r="B36" s="111"/>
      <c r="C36" s="111"/>
      <c r="D36" s="113"/>
      <c r="E36" s="111"/>
      <c r="F36" s="123"/>
      <c r="G36" s="115"/>
      <c r="H36" s="111"/>
      <c r="I36" s="116"/>
      <c r="J36" s="23"/>
      <c r="K36" s="23"/>
      <c r="L36" s="23"/>
      <c r="M36" s="23"/>
      <c r="N36" s="23"/>
      <c r="O36" s="23"/>
      <c r="P36" s="23"/>
      <c r="Q36" s="23"/>
      <c r="R36" s="23"/>
      <c r="S36" s="23"/>
      <c r="T36" s="14"/>
      <c r="V36" s="23"/>
      <c r="W36" s="14"/>
      <c r="X36" s="14"/>
      <c r="Y36" s="14"/>
      <c r="Z36" s="21"/>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row>
    <row r="37" spans="1:57" ht="12">
      <c r="A37" s="4"/>
      <c r="B37" s="40"/>
      <c r="C37" s="126"/>
      <c r="D37" s="111"/>
      <c r="E37" s="111"/>
      <c r="F37" s="111"/>
      <c r="G37" s="111"/>
      <c r="H37" s="111"/>
      <c r="I37" s="112"/>
      <c r="J37" s="22"/>
      <c r="K37" s="22"/>
      <c r="L37" s="22"/>
      <c r="M37" s="22"/>
      <c r="N37" s="22"/>
      <c r="O37" s="22"/>
      <c r="P37" s="22"/>
      <c r="Q37" s="22"/>
      <c r="R37" s="22"/>
      <c r="S37" s="22"/>
      <c r="T37" s="14"/>
      <c r="V37" s="22"/>
      <c r="W37" s="14"/>
      <c r="X37" s="14"/>
      <c r="Y37" s="14"/>
      <c r="Z37" s="21"/>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row>
    <row r="38" spans="1:57" ht="12">
      <c r="A38" s="113"/>
      <c r="B38" s="40"/>
      <c r="C38" s="127"/>
      <c r="D38" s="111"/>
      <c r="E38" s="111"/>
      <c r="F38" s="117"/>
      <c r="G38" s="40"/>
      <c r="H38" s="111"/>
      <c r="I38" s="111"/>
      <c r="J38" s="20"/>
      <c r="K38" s="14"/>
      <c r="L38" s="14"/>
      <c r="M38" s="14"/>
      <c r="N38" s="14"/>
      <c r="O38" s="14"/>
      <c r="P38" s="14"/>
      <c r="Q38" s="14"/>
      <c r="R38" s="14"/>
      <c r="S38" s="14"/>
      <c r="T38" s="14"/>
      <c r="V38" s="14"/>
      <c r="W38" s="14"/>
      <c r="X38" s="14"/>
      <c r="Y38" s="14"/>
      <c r="Z38" s="21"/>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row>
    <row r="39" spans="1:57" ht="12">
      <c r="A39" s="40"/>
      <c r="B39" s="118"/>
      <c r="C39" s="127"/>
      <c r="D39" s="118"/>
      <c r="E39" s="111"/>
      <c r="F39" s="111"/>
      <c r="G39" s="119"/>
      <c r="H39" s="111"/>
      <c r="I39" s="111"/>
      <c r="J39" s="20"/>
      <c r="K39" s="14"/>
      <c r="L39" s="14"/>
      <c r="M39" s="14"/>
      <c r="N39" s="14"/>
      <c r="O39" s="14"/>
      <c r="P39" s="14"/>
      <c r="Q39" s="14"/>
      <c r="R39" s="14"/>
      <c r="S39" s="14"/>
      <c r="T39" s="14"/>
      <c r="V39" s="14"/>
      <c r="W39" s="14"/>
      <c r="X39" s="14"/>
      <c r="Y39" s="14"/>
      <c r="Z39" s="21"/>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row>
    <row r="40" spans="1:57" ht="12">
      <c r="A40" s="40"/>
      <c r="B40" s="118"/>
      <c r="C40" s="128"/>
      <c r="D40" s="118"/>
      <c r="E40" s="111"/>
      <c r="F40" s="112"/>
      <c r="G40" s="111"/>
      <c r="H40" s="111"/>
      <c r="I40" s="111"/>
      <c r="J40" s="20"/>
      <c r="K40" s="14"/>
      <c r="L40" s="14"/>
      <c r="M40" s="14"/>
      <c r="N40" s="14"/>
      <c r="O40" s="14"/>
      <c r="P40" s="14"/>
      <c r="Q40" s="14"/>
      <c r="R40" s="14"/>
      <c r="S40" s="14"/>
      <c r="T40" s="14"/>
      <c r="V40" s="14"/>
      <c r="W40" s="14"/>
      <c r="X40" s="14"/>
      <c r="Y40" s="14"/>
      <c r="Z40" s="21"/>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1:57" ht="12">
      <c r="A41" s="120"/>
      <c r="B41" s="121"/>
      <c r="C41" s="121"/>
      <c r="D41" s="121"/>
      <c r="E41" s="111"/>
      <c r="F41" s="111"/>
      <c r="G41" s="111"/>
      <c r="H41" s="111"/>
      <c r="I41" s="111"/>
      <c r="J41" s="20"/>
      <c r="K41" s="14"/>
      <c r="L41" s="14"/>
      <c r="M41" s="14"/>
      <c r="N41" s="14"/>
      <c r="O41" s="14"/>
      <c r="P41" s="14"/>
      <c r="Q41" s="14"/>
      <c r="R41" s="14"/>
      <c r="S41" s="14"/>
      <c r="T41" s="14"/>
      <c r="V41" s="14"/>
      <c r="W41" s="14"/>
      <c r="X41" s="14"/>
      <c r="Y41" s="14"/>
      <c r="Z41" s="21"/>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row>
    <row r="42" spans="1:57" ht="12">
      <c r="A42" s="40"/>
      <c r="B42" s="40"/>
      <c r="C42" s="40"/>
      <c r="D42" s="111"/>
      <c r="E42" s="111"/>
      <c r="F42" s="111"/>
      <c r="G42" s="111"/>
      <c r="H42" s="111"/>
      <c r="I42" s="111"/>
      <c r="J42" s="20"/>
      <c r="K42" s="14"/>
      <c r="L42" s="14"/>
      <c r="M42" s="14"/>
      <c r="N42" s="14"/>
      <c r="O42" s="14"/>
      <c r="P42" s="14"/>
      <c r="Q42" s="14"/>
      <c r="R42" s="14"/>
      <c r="S42" s="14"/>
      <c r="T42" s="14"/>
      <c r="V42" s="14"/>
      <c r="W42" s="14"/>
      <c r="X42" s="14"/>
      <c r="Y42" s="14"/>
      <c r="Z42" s="21"/>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row>
    <row r="43" spans="1:57" ht="12">
      <c r="A43" s="40"/>
      <c r="B43" s="40"/>
      <c r="C43" s="40"/>
      <c r="D43" s="40"/>
      <c r="E43" s="111"/>
      <c r="F43" s="40"/>
      <c r="G43" s="40"/>
      <c r="H43" s="111"/>
      <c r="I43" s="111"/>
      <c r="J43" s="20"/>
      <c r="K43" s="14"/>
      <c r="L43" s="14"/>
      <c r="M43" s="14"/>
      <c r="N43" s="14"/>
      <c r="O43" s="14"/>
      <c r="P43" s="14"/>
      <c r="Q43" s="14"/>
      <c r="R43" s="14"/>
      <c r="S43" s="14"/>
      <c r="T43" s="14"/>
      <c r="V43" s="14"/>
      <c r="W43" s="14"/>
      <c r="X43" s="14"/>
      <c r="Y43" s="14"/>
      <c r="Z43" s="21"/>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row>
    <row r="44" spans="1:57" ht="12">
      <c r="A44" s="113"/>
      <c r="B44" s="111"/>
      <c r="C44" s="111"/>
      <c r="D44" s="113"/>
      <c r="E44" s="111"/>
      <c r="F44" s="114"/>
      <c r="G44" s="115"/>
      <c r="H44" s="111"/>
      <c r="I44" s="111"/>
      <c r="J44" s="20"/>
      <c r="K44" s="14"/>
      <c r="L44" s="14"/>
      <c r="M44" s="14"/>
      <c r="N44" s="14"/>
      <c r="O44" s="14"/>
      <c r="P44" s="14"/>
      <c r="Q44" s="14"/>
      <c r="R44" s="14"/>
      <c r="S44" s="14"/>
      <c r="T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row>
    <row r="45" spans="1:57" ht="12">
      <c r="A45" s="40"/>
      <c r="B45" s="40"/>
      <c r="C45" s="40"/>
      <c r="D45" s="111"/>
      <c r="E45" s="111"/>
      <c r="F45" s="111"/>
      <c r="G45" s="111"/>
      <c r="H45" s="111"/>
      <c r="I45" s="111"/>
      <c r="J45" s="20"/>
      <c r="K45" s="14"/>
      <c r="L45" s="14"/>
      <c r="M45" s="14"/>
      <c r="N45" s="14"/>
      <c r="O45" s="14"/>
      <c r="P45" s="14"/>
      <c r="Q45" s="14"/>
      <c r="R45" s="14"/>
      <c r="S45" s="14"/>
      <c r="T45" s="24"/>
      <c r="U45" s="24"/>
      <c r="V45" s="14"/>
      <c r="W45" s="24"/>
      <c r="X45" s="24"/>
      <c r="Y45" s="2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row>
    <row r="46" spans="1:57" ht="12">
      <c r="A46" s="40"/>
      <c r="B46" s="40"/>
      <c r="C46" s="113"/>
      <c r="D46" s="111"/>
      <c r="E46" s="111"/>
      <c r="F46" s="117"/>
      <c r="G46" s="40"/>
      <c r="H46" s="111"/>
      <c r="I46" s="111"/>
      <c r="J46" s="20"/>
      <c r="K46" s="14"/>
      <c r="L46" s="14"/>
      <c r="M46" s="14"/>
      <c r="N46" s="14"/>
      <c r="O46" s="14"/>
      <c r="P46" s="14"/>
      <c r="Q46" s="14"/>
      <c r="R46" s="14"/>
      <c r="S46" s="14"/>
      <c r="T46" s="24"/>
      <c r="U46" s="24"/>
      <c r="V46" s="14"/>
      <c r="W46" s="24"/>
      <c r="X46" s="24"/>
      <c r="Y46" s="2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row>
    <row r="47" spans="1:57" ht="12">
      <c r="A47" s="40"/>
      <c r="B47" s="40"/>
      <c r="C47" s="40"/>
      <c r="D47" s="111"/>
      <c r="E47" s="111"/>
      <c r="F47" s="111"/>
      <c r="G47" s="119"/>
      <c r="H47" s="111"/>
      <c r="I47" s="111"/>
      <c r="J47" s="20"/>
      <c r="K47" s="14"/>
      <c r="L47" s="14"/>
      <c r="M47" s="14"/>
      <c r="N47" s="14"/>
      <c r="O47" s="14"/>
      <c r="P47" s="14"/>
      <c r="Q47" s="14"/>
      <c r="R47" s="14"/>
      <c r="S47" s="14"/>
      <c r="T47" s="24"/>
      <c r="U47" s="24"/>
      <c r="V47" s="14"/>
      <c r="W47" s="24"/>
      <c r="X47" s="24"/>
      <c r="Y47" s="2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row>
    <row r="48" spans="1:57" ht="12">
      <c r="A48" s="40"/>
      <c r="B48" s="111"/>
      <c r="C48" s="111"/>
      <c r="D48" s="111"/>
      <c r="E48" s="111"/>
      <c r="F48" s="111"/>
      <c r="G48" s="111"/>
      <c r="H48" s="111"/>
      <c r="I48" s="111"/>
      <c r="J48" s="20"/>
      <c r="K48" s="14"/>
      <c r="L48" s="14"/>
      <c r="M48" s="14"/>
      <c r="N48" s="14"/>
      <c r="O48" s="14"/>
      <c r="P48" s="14"/>
      <c r="Q48" s="14"/>
      <c r="R48" s="14"/>
      <c r="S48" s="14"/>
      <c r="T48" s="24"/>
      <c r="U48" s="24"/>
      <c r="V48" s="14"/>
      <c r="W48" s="24"/>
      <c r="X48" s="24"/>
      <c r="Y48" s="2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row>
    <row r="49" spans="1:57" ht="12">
      <c r="A49" s="40"/>
      <c r="B49" s="111"/>
      <c r="C49" s="111"/>
      <c r="D49" s="111"/>
      <c r="E49" s="111"/>
      <c r="F49" s="111"/>
      <c r="G49" s="111"/>
      <c r="H49" s="111"/>
      <c r="I49" s="111"/>
      <c r="J49" s="20"/>
      <c r="K49" s="14"/>
      <c r="L49" s="14"/>
      <c r="M49" s="14"/>
      <c r="N49" s="14"/>
      <c r="O49" s="14"/>
      <c r="P49" s="14"/>
      <c r="Q49" s="14"/>
      <c r="R49" s="14"/>
      <c r="S49" s="14"/>
      <c r="T49" s="24"/>
      <c r="U49" s="24"/>
      <c r="V49" s="14"/>
      <c r="W49" s="24"/>
      <c r="X49" s="24"/>
      <c r="Y49" s="2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row>
    <row r="50" spans="1:57" ht="12">
      <c r="A50" s="40"/>
      <c r="B50" s="111"/>
      <c r="C50" s="111"/>
      <c r="D50" s="111"/>
      <c r="E50" s="111"/>
      <c r="F50" s="111"/>
      <c r="G50" s="111"/>
      <c r="H50" s="111"/>
      <c r="I50" s="111"/>
      <c r="J50" s="20"/>
      <c r="K50" s="14"/>
      <c r="L50" s="14"/>
      <c r="M50" s="14"/>
      <c r="N50" s="14"/>
      <c r="O50" s="14"/>
      <c r="P50" s="14"/>
      <c r="Q50" s="14"/>
      <c r="R50" s="14"/>
      <c r="S50" s="14"/>
      <c r="T50" s="24"/>
      <c r="U50" s="24"/>
      <c r="V50" s="14"/>
      <c r="W50" s="24"/>
      <c r="X50" s="24"/>
      <c r="Y50" s="2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row>
    <row r="51" spans="1:57" ht="12">
      <c r="A51" s="111"/>
      <c r="B51" s="111"/>
      <c r="C51" s="111"/>
      <c r="D51" s="40"/>
      <c r="E51" s="111"/>
      <c r="F51" s="40"/>
      <c r="G51" s="111"/>
      <c r="H51" s="111"/>
      <c r="I51" s="111"/>
      <c r="J51" s="20"/>
      <c r="K51" s="14"/>
      <c r="L51" s="14"/>
      <c r="M51" s="14"/>
      <c r="N51" s="14"/>
      <c r="O51" s="14"/>
      <c r="P51" s="14"/>
      <c r="Q51" s="14"/>
      <c r="R51" s="14"/>
      <c r="S51" s="14"/>
      <c r="T51" s="24"/>
      <c r="U51" s="24"/>
      <c r="V51" s="14"/>
      <c r="W51" s="24"/>
      <c r="X51" s="24"/>
      <c r="Y51" s="2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row>
    <row r="52" spans="1:57" ht="12">
      <c r="A52" s="40"/>
      <c r="B52" s="111"/>
      <c r="C52" s="113"/>
      <c r="D52" s="111"/>
      <c r="E52" s="111"/>
      <c r="F52" s="114"/>
      <c r="G52" s="111"/>
      <c r="H52" s="111"/>
      <c r="I52" s="111"/>
      <c r="J52" s="20"/>
      <c r="K52" s="14"/>
      <c r="L52" s="14"/>
      <c r="M52" s="14"/>
      <c r="N52" s="14"/>
      <c r="O52" s="14"/>
      <c r="P52" s="14"/>
      <c r="Q52" s="14"/>
      <c r="R52" s="14"/>
      <c r="S52" s="14"/>
      <c r="T52" s="24"/>
      <c r="U52" s="24"/>
      <c r="V52" s="14"/>
      <c r="W52" s="24"/>
      <c r="X52" s="24"/>
      <c r="Y52" s="2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row>
    <row r="53" spans="1:57" ht="12">
      <c r="A53" s="40"/>
      <c r="B53" s="111"/>
      <c r="C53" s="113"/>
      <c r="D53" s="111"/>
      <c r="E53" s="111"/>
      <c r="F53" s="114"/>
      <c r="G53" s="111"/>
      <c r="H53" s="111"/>
      <c r="I53" s="111"/>
      <c r="J53" s="20"/>
      <c r="K53" s="14"/>
      <c r="L53" s="14"/>
      <c r="M53" s="14"/>
      <c r="N53" s="14"/>
      <c r="O53" s="14"/>
      <c r="P53" s="14"/>
      <c r="Q53" s="14"/>
      <c r="R53" s="14"/>
      <c r="S53" s="14"/>
      <c r="T53" s="24"/>
      <c r="U53" s="24"/>
      <c r="V53" s="14"/>
      <c r="W53" s="24"/>
      <c r="X53" s="24"/>
      <c r="Y53" s="2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row>
    <row r="54" spans="1:57" ht="12.75">
      <c r="A54" s="111"/>
      <c r="B54" s="111"/>
      <c r="C54" s="111"/>
      <c r="D54" s="122"/>
      <c r="E54" s="111"/>
      <c r="F54" s="114"/>
      <c r="G54" s="111"/>
      <c r="H54" s="111"/>
      <c r="I54" s="111"/>
      <c r="J54" s="20"/>
      <c r="K54" s="14"/>
      <c r="L54" s="14"/>
      <c r="M54" s="14"/>
      <c r="N54" s="14"/>
      <c r="O54" s="14"/>
      <c r="P54" s="14"/>
      <c r="Q54" s="14"/>
      <c r="R54" s="14"/>
      <c r="S54" s="14"/>
      <c r="T54" s="24"/>
      <c r="U54" s="24"/>
      <c r="V54" s="14"/>
      <c r="W54" s="24"/>
      <c r="X54" s="24"/>
      <c r="Y54" s="2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row>
    <row r="55" spans="1:57" ht="12">
      <c r="A55" s="111"/>
      <c r="B55" s="111"/>
      <c r="C55" s="40"/>
      <c r="D55" s="111"/>
      <c r="E55" s="111"/>
      <c r="F55" s="111"/>
      <c r="G55" s="111"/>
      <c r="H55" s="111"/>
      <c r="I55" s="111"/>
      <c r="J55" s="20"/>
      <c r="K55" s="14"/>
      <c r="L55" s="14"/>
      <c r="M55" s="14"/>
      <c r="N55" s="14"/>
      <c r="O55" s="14"/>
      <c r="P55" s="14"/>
      <c r="Q55" s="14"/>
      <c r="R55" s="14"/>
      <c r="S55" s="14"/>
      <c r="T55" s="24"/>
      <c r="U55" s="24"/>
      <c r="V55" s="14"/>
      <c r="W55" s="24"/>
      <c r="X55" s="24"/>
      <c r="Y55" s="2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row>
    <row r="56" spans="1:57" ht="12">
      <c r="A56" s="40"/>
      <c r="B56" s="111"/>
      <c r="C56" s="114"/>
      <c r="D56" s="111"/>
      <c r="E56" s="111"/>
      <c r="F56" s="111"/>
      <c r="G56" s="111"/>
      <c r="H56" s="111"/>
      <c r="I56" s="40"/>
      <c r="J56" s="20"/>
      <c r="K56" s="14"/>
      <c r="L56" s="14"/>
      <c r="M56" s="14"/>
      <c r="N56" s="14"/>
      <c r="O56" s="14"/>
      <c r="P56" s="14"/>
      <c r="Q56" s="14"/>
      <c r="R56" s="14"/>
      <c r="S56" s="14"/>
      <c r="T56" s="24"/>
      <c r="U56" s="24"/>
      <c r="V56" s="14"/>
      <c r="W56" s="24"/>
      <c r="X56" s="24"/>
      <c r="Y56" s="2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row>
    <row r="57" spans="1:57" ht="12">
      <c r="A57" s="40"/>
      <c r="B57" s="111"/>
      <c r="C57" s="123"/>
      <c r="D57" s="111"/>
      <c r="E57" s="111"/>
      <c r="F57" s="111"/>
      <c r="G57" s="111"/>
      <c r="H57" s="111"/>
      <c r="I57" s="40"/>
      <c r="J57" s="20"/>
      <c r="K57" s="14"/>
      <c r="L57" s="14"/>
      <c r="M57" s="14"/>
      <c r="N57" s="14"/>
      <c r="O57" s="14"/>
      <c r="P57" s="14"/>
      <c r="Q57" s="14"/>
      <c r="R57" s="14"/>
      <c r="S57" s="14"/>
      <c r="T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row>
    <row r="58" spans="1:57" ht="12">
      <c r="A58" s="40"/>
      <c r="B58" s="111"/>
      <c r="C58" s="123"/>
      <c r="D58" s="111"/>
      <c r="E58" s="111"/>
      <c r="F58" s="40"/>
      <c r="G58" s="111"/>
      <c r="H58" s="111"/>
      <c r="I58" s="111"/>
      <c r="J58" s="14"/>
      <c r="K58" s="14"/>
      <c r="L58" s="14"/>
      <c r="M58" s="14"/>
      <c r="N58" s="14"/>
      <c r="O58" s="14"/>
      <c r="P58" s="14"/>
      <c r="Q58" s="14"/>
      <c r="R58" s="14"/>
      <c r="S58" s="14"/>
      <c r="T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row>
    <row r="59" spans="1:57" ht="12">
      <c r="A59" s="111"/>
      <c r="B59" s="111"/>
      <c r="C59" s="114"/>
      <c r="D59" s="111"/>
      <c r="E59" s="111"/>
      <c r="F59" s="114"/>
      <c r="G59" s="111"/>
      <c r="H59" s="111"/>
      <c r="I59" s="111"/>
      <c r="J59" s="14"/>
      <c r="K59" s="14"/>
      <c r="L59" s="14"/>
      <c r="M59" s="14"/>
      <c r="N59" s="14"/>
      <c r="O59" s="14"/>
      <c r="P59" s="14"/>
      <c r="Q59" s="14"/>
      <c r="R59" s="14"/>
      <c r="S59" s="14"/>
      <c r="T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row>
    <row r="60" spans="7:57" ht="12">
      <c r="G60" s="14"/>
      <c r="H60" s="14"/>
      <c r="I60" s="14"/>
      <c r="J60" s="14"/>
      <c r="K60" s="14"/>
      <c r="L60" s="14"/>
      <c r="M60" s="14"/>
      <c r="N60" s="14"/>
      <c r="O60" s="14"/>
      <c r="P60" s="14"/>
      <c r="Q60" s="14"/>
      <c r="R60" s="14"/>
      <c r="S60" s="14"/>
      <c r="T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row>
    <row r="61" spans="7:57" ht="12">
      <c r="G61" s="14"/>
      <c r="H61" s="14"/>
      <c r="I61" s="14"/>
      <c r="J61" s="25"/>
      <c r="K61" s="25"/>
      <c r="L61" s="25"/>
      <c r="M61" s="26"/>
      <c r="N61" s="25"/>
      <c r="O61" s="25"/>
      <c r="P61" s="26"/>
      <c r="Q61" s="26"/>
      <c r="R61" s="26"/>
      <c r="S61" s="26"/>
      <c r="T61" s="14"/>
      <c r="V61" s="26"/>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row>
    <row r="62" spans="7:57" ht="12">
      <c r="G62" s="14"/>
      <c r="H62" s="14"/>
      <c r="I62" s="20"/>
      <c r="J62" s="21"/>
      <c r="K62" s="22"/>
      <c r="L62" s="22"/>
      <c r="M62" s="22"/>
      <c r="N62" s="22"/>
      <c r="O62" s="22"/>
      <c r="P62" s="22"/>
      <c r="Q62" s="22"/>
      <c r="R62" s="22"/>
      <c r="S62" s="22"/>
      <c r="T62" s="14"/>
      <c r="V62" s="22"/>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row>
    <row r="63" spans="1:57" ht="12">
      <c r="A63" s="14"/>
      <c r="B63" s="14"/>
      <c r="C63" s="14"/>
      <c r="D63" s="14"/>
      <c r="E63" s="14"/>
      <c r="F63" s="14"/>
      <c r="G63" s="14"/>
      <c r="H63" s="14"/>
      <c r="I63" s="20"/>
      <c r="J63" s="21"/>
      <c r="K63" s="22"/>
      <c r="L63" s="22"/>
      <c r="M63" s="22"/>
      <c r="N63" s="22"/>
      <c r="O63" s="22"/>
      <c r="P63" s="22"/>
      <c r="Q63" s="22"/>
      <c r="R63" s="22"/>
      <c r="S63" s="22"/>
      <c r="T63" s="14"/>
      <c r="V63" s="22"/>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row>
    <row r="64" spans="1:57" ht="12">
      <c r="A64" s="14"/>
      <c r="B64" s="14"/>
      <c r="C64" s="14"/>
      <c r="D64" s="14"/>
      <c r="E64" s="14"/>
      <c r="F64" s="14"/>
      <c r="G64" s="14"/>
      <c r="H64" s="14"/>
      <c r="I64" s="14"/>
      <c r="J64" s="14"/>
      <c r="K64" s="14"/>
      <c r="L64" s="14"/>
      <c r="M64" s="14"/>
      <c r="N64" s="14"/>
      <c r="O64" s="14"/>
      <c r="P64" s="14"/>
      <c r="Q64" s="14"/>
      <c r="R64" s="14"/>
      <c r="S64" s="14"/>
      <c r="T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row>
    <row r="65" spans="1:57" ht="12">
      <c r="A65" s="14"/>
      <c r="B65" s="14"/>
      <c r="C65" s="14"/>
      <c r="D65" s="14"/>
      <c r="E65" s="14"/>
      <c r="F65" s="14"/>
      <c r="G65" s="14"/>
      <c r="H65" s="14"/>
      <c r="I65" s="14"/>
      <c r="J65" s="14"/>
      <c r="K65" s="22"/>
      <c r="L65" s="22"/>
      <c r="M65" s="14"/>
      <c r="N65" s="14"/>
      <c r="O65" s="14"/>
      <c r="P65" s="14"/>
      <c r="Q65" s="14"/>
      <c r="R65" s="14"/>
      <c r="S65" s="14"/>
      <c r="T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row>
    <row r="66" spans="1:57" ht="12">
      <c r="A66" s="14"/>
      <c r="B66" s="14"/>
      <c r="C66" s="14"/>
      <c r="D66" s="14"/>
      <c r="E66" s="14"/>
      <c r="F66" s="14"/>
      <c r="G66" s="14"/>
      <c r="H66" s="14"/>
      <c r="I66" s="14"/>
      <c r="J66" s="14"/>
      <c r="K66" s="14"/>
      <c r="L66" s="14"/>
      <c r="M66" s="14"/>
      <c r="N66" s="14"/>
      <c r="O66" s="14"/>
      <c r="P66" s="14"/>
      <c r="Q66" s="14"/>
      <c r="R66" s="14"/>
      <c r="S66" s="14"/>
      <c r="T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row>
    <row r="67" spans="1:57" ht="12">
      <c r="A67" s="14"/>
      <c r="B67" s="14"/>
      <c r="C67" s="14"/>
      <c r="D67" s="14"/>
      <c r="E67" s="14"/>
      <c r="F67" s="14"/>
      <c r="G67" s="14"/>
      <c r="H67" s="14"/>
      <c r="I67" s="14"/>
      <c r="J67" s="14"/>
      <c r="K67" s="14"/>
      <c r="L67" s="14"/>
      <c r="M67" s="14"/>
      <c r="N67" s="14"/>
      <c r="O67" s="14"/>
      <c r="P67" s="14"/>
      <c r="Q67" s="14"/>
      <c r="R67" s="14"/>
      <c r="S67" s="14"/>
      <c r="T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row>
    <row r="68" spans="1:57" ht="12">
      <c r="A68" s="14"/>
      <c r="B68" s="14"/>
      <c r="C68" s="14"/>
      <c r="D68" s="14"/>
      <c r="E68" s="14"/>
      <c r="F68" s="14"/>
      <c r="G68" s="14"/>
      <c r="H68" s="14"/>
      <c r="I68" s="14"/>
      <c r="J68" s="14"/>
      <c r="K68" s="14"/>
      <c r="L68" s="14"/>
      <c r="M68" s="14"/>
      <c r="N68" s="14"/>
      <c r="O68" s="14"/>
      <c r="P68" s="14"/>
      <c r="Q68" s="14"/>
      <c r="R68" s="14"/>
      <c r="S68" s="14"/>
      <c r="T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row>
    <row r="69" spans="1:57" ht="12">
      <c r="A69" s="14"/>
      <c r="B69" s="14"/>
      <c r="C69" s="14"/>
      <c r="D69" s="14"/>
      <c r="E69" s="14"/>
      <c r="F69" s="14"/>
      <c r="G69" s="14"/>
      <c r="H69" s="14"/>
      <c r="I69" s="14"/>
      <c r="J69" s="14"/>
      <c r="K69" s="14"/>
      <c r="L69" s="14"/>
      <c r="M69" s="14"/>
      <c r="N69" s="14"/>
      <c r="O69" s="14"/>
      <c r="P69" s="14"/>
      <c r="Q69" s="14"/>
      <c r="R69" s="14"/>
      <c r="S69" s="14"/>
      <c r="T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row>
    <row r="70" spans="1:57" ht="12">
      <c r="A70" s="14"/>
      <c r="B70" s="14"/>
      <c r="C70" s="14"/>
      <c r="D70" s="14"/>
      <c r="E70" s="14"/>
      <c r="F70" s="14"/>
      <c r="G70" s="14"/>
      <c r="H70" s="14"/>
      <c r="I70" s="14"/>
      <c r="J70" s="14"/>
      <c r="K70" s="14"/>
      <c r="L70" s="14"/>
      <c r="M70" s="14"/>
      <c r="N70" s="14"/>
      <c r="O70" s="14"/>
      <c r="P70" s="14"/>
      <c r="Q70" s="14"/>
      <c r="R70" s="14"/>
      <c r="S70" s="14"/>
      <c r="T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row>
    <row r="71" spans="1:57" ht="12">
      <c r="A71" s="14"/>
      <c r="B71" s="14"/>
      <c r="C71" s="14"/>
      <c r="D71" s="14"/>
      <c r="E71" s="14"/>
      <c r="F71" s="14"/>
      <c r="G71" s="14"/>
      <c r="H71" s="14"/>
      <c r="I71" s="14"/>
      <c r="J71" s="14"/>
      <c r="K71" s="14"/>
      <c r="L71" s="14"/>
      <c r="M71" s="14"/>
      <c r="N71" s="14"/>
      <c r="O71" s="14"/>
      <c r="P71" s="14"/>
      <c r="Q71" s="14"/>
      <c r="R71" s="14"/>
      <c r="S71" s="14"/>
      <c r="T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row>
    <row r="72" spans="1:57" ht="12">
      <c r="A72" s="14"/>
      <c r="B72" s="14"/>
      <c r="C72" s="14"/>
      <c r="D72" s="14"/>
      <c r="E72" s="14"/>
      <c r="F72" s="14"/>
      <c r="G72" s="14"/>
      <c r="H72" s="14"/>
      <c r="I72" s="14"/>
      <c r="J72" s="14"/>
      <c r="K72" s="14"/>
      <c r="L72" s="14"/>
      <c r="M72" s="14"/>
      <c r="N72" s="14"/>
      <c r="O72" s="14"/>
      <c r="P72" s="14"/>
      <c r="Q72" s="14"/>
      <c r="R72" s="14"/>
      <c r="S72" s="14"/>
      <c r="T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row>
    <row r="73" spans="1:57" ht="12">
      <c r="A73" s="14"/>
      <c r="B73" s="14"/>
      <c r="C73" s="14"/>
      <c r="D73" s="14"/>
      <c r="E73" s="14"/>
      <c r="F73" s="14"/>
      <c r="G73" s="14"/>
      <c r="H73" s="14"/>
      <c r="I73" s="14"/>
      <c r="J73" s="14"/>
      <c r="K73" s="14"/>
      <c r="L73" s="14"/>
      <c r="M73" s="14"/>
      <c r="N73" s="14"/>
      <c r="O73" s="14"/>
      <c r="P73" s="14"/>
      <c r="Q73" s="14"/>
      <c r="R73" s="14"/>
      <c r="S73" s="14"/>
      <c r="T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row>
    <row r="74" spans="1:57" ht="12">
      <c r="A74" s="14"/>
      <c r="B74" s="14"/>
      <c r="C74" s="14"/>
      <c r="D74" s="14"/>
      <c r="E74" s="14"/>
      <c r="F74" s="14"/>
      <c r="G74" s="14"/>
      <c r="H74" s="14"/>
      <c r="I74" s="14"/>
      <c r="J74" s="14"/>
      <c r="K74" s="14"/>
      <c r="L74" s="14"/>
      <c r="M74" s="14"/>
      <c r="N74" s="14"/>
      <c r="O74" s="14"/>
      <c r="P74" s="14"/>
      <c r="Q74" s="14"/>
      <c r="R74" s="14"/>
      <c r="S74" s="14"/>
      <c r="T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row>
    <row r="75" spans="1:57" ht="12">
      <c r="A75" s="14"/>
      <c r="B75" s="14"/>
      <c r="C75" s="14"/>
      <c r="D75" s="14"/>
      <c r="E75" s="14"/>
      <c r="F75" s="14"/>
      <c r="G75" s="14"/>
      <c r="H75" s="14"/>
      <c r="I75" s="14"/>
      <c r="J75" s="14"/>
      <c r="K75" s="14"/>
      <c r="L75" s="14"/>
      <c r="M75" s="14"/>
      <c r="N75" s="14"/>
      <c r="O75" s="14"/>
      <c r="P75" s="14"/>
      <c r="Q75" s="14"/>
      <c r="R75" s="14"/>
      <c r="S75" s="14"/>
      <c r="T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row>
    <row r="76" spans="1:57" ht="12">
      <c r="A76" s="14"/>
      <c r="B76" s="14"/>
      <c r="C76" s="14"/>
      <c r="D76" s="14"/>
      <c r="E76" s="14"/>
      <c r="F76" s="14"/>
      <c r="G76" s="14"/>
      <c r="H76" s="14"/>
      <c r="I76" s="14"/>
      <c r="J76" s="14"/>
      <c r="K76" s="14"/>
      <c r="L76" s="14"/>
      <c r="M76" s="14"/>
      <c r="N76" s="14"/>
      <c r="O76" s="14"/>
      <c r="P76" s="14"/>
      <c r="Q76" s="14"/>
      <c r="R76" s="14"/>
      <c r="S76" s="14"/>
      <c r="T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row>
    <row r="77" spans="1:57" ht="12">
      <c r="A77" s="14"/>
      <c r="B77" s="14"/>
      <c r="C77" s="14"/>
      <c r="D77" s="14"/>
      <c r="E77" s="14"/>
      <c r="F77" s="14"/>
      <c r="G77" s="14"/>
      <c r="H77" s="14"/>
      <c r="I77" s="14"/>
      <c r="J77" s="14"/>
      <c r="K77" s="14"/>
      <c r="L77" s="14"/>
      <c r="M77" s="14"/>
      <c r="N77" s="14"/>
      <c r="O77" s="14"/>
      <c r="P77" s="14"/>
      <c r="Q77" s="14"/>
      <c r="R77" s="14"/>
      <c r="S77" s="14"/>
      <c r="T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row>
    <row r="78" spans="1:57" ht="12">
      <c r="A78" s="14"/>
      <c r="B78" s="14"/>
      <c r="C78" s="14"/>
      <c r="D78" s="14"/>
      <c r="E78" s="14"/>
      <c r="F78" s="14"/>
      <c r="G78" s="14"/>
      <c r="H78" s="14"/>
      <c r="I78" s="14"/>
      <c r="J78" s="14"/>
      <c r="K78" s="14"/>
      <c r="L78" s="14"/>
      <c r="M78" s="14"/>
      <c r="N78" s="14"/>
      <c r="O78" s="14"/>
      <c r="P78" s="14"/>
      <c r="Q78" s="14"/>
      <c r="R78" s="14"/>
      <c r="S78" s="14"/>
      <c r="T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row>
    <row r="79" spans="1:57" ht="12">
      <c r="A79" s="14"/>
      <c r="B79" s="14"/>
      <c r="C79" s="14"/>
      <c r="D79" s="14"/>
      <c r="E79" s="14"/>
      <c r="F79" s="14"/>
      <c r="G79" s="14"/>
      <c r="H79" s="14"/>
      <c r="I79" s="14"/>
      <c r="J79" s="14"/>
      <c r="K79" s="14"/>
      <c r="L79" s="14"/>
      <c r="M79" s="14"/>
      <c r="N79" s="14"/>
      <c r="O79" s="14"/>
      <c r="P79" s="14"/>
      <c r="Q79" s="14"/>
      <c r="R79" s="14"/>
      <c r="S79" s="14"/>
      <c r="T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row>
    <row r="80" spans="1:57" ht="12">
      <c r="A80" s="14"/>
      <c r="B80" s="14"/>
      <c r="C80" s="14"/>
      <c r="D80" s="14"/>
      <c r="E80" s="14"/>
      <c r="F80" s="14"/>
      <c r="G80" s="14"/>
      <c r="H80" s="14"/>
      <c r="I80" s="14"/>
      <c r="J80" s="14"/>
      <c r="K80" s="14"/>
      <c r="L80" s="14"/>
      <c r="M80" s="14"/>
      <c r="N80" s="14"/>
      <c r="O80" s="14"/>
      <c r="P80" s="14"/>
      <c r="Q80" s="14"/>
      <c r="R80" s="14"/>
      <c r="S80" s="14"/>
      <c r="T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row>
    <row r="81" spans="1:57" ht="12">
      <c r="A81" s="14"/>
      <c r="B81" s="14"/>
      <c r="C81" s="14"/>
      <c r="D81" s="14"/>
      <c r="E81" s="14"/>
      <c r="F81" s="14"/>
      <c r="G81" s="14"/>
      <c r="H81" s="14"/>
      <c r="I81" s="14"/>
      <c r="J81" s="14"/>
      <c r="K81" s="14"/>
      <c r="L81" s="14"/>
      <c r="M81" s="14"/>
      <c r="N81" s="14"/>
      <c r="O81" s="14"/>
      <c r="P81" s="14"/>
      <c r="Q81" s="14"/>
      <c r="R81" s="14"/>
      <c r="S81" s="14"/>
      <c r="T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row>
    <row r="82" spans="1:57" ht="12">
      <c r="A82" s="14"/>
      <c r="B82" s="14"/>
      <c r="C82" s="14"/>
      <c r="D82" s="14"/>
      <c r="E82" s="14"/>
      <c r="F82" s="14"/>
      <c r="G82" s="14"/>
      <c r="H82" s="14"/>
      <c r="I82" s="14"/>
      <c r="J82" s="14"/>
      <c r="K82" s="14"/>
      <c r="L82" s="14"/>
      <c r="M82" s="14"/>
      <c r="N82" s="14"/>
      <c r="O82" s="14"/>
      <c r="P82" s="14"/>
      <c r="Q82" s="14"/>
      <c r="R82" s="14"/>
      <c r="S82" s="14"/>
      <c r="T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row>
    <row r="83" spans="1:57" ht="12">
      <c r="A83" s="14"/>
      <c r="B83" s="14"/>
      <c r="C83" s="14"/>
      <c r="D83" s="14"/>
      <c r="E83" s="14"/>
      <c r="F83" s="14"/>
      <c r="G83" s="14"/>
      <c r="H83" s="14"/>
      <c r="I83" s="14"/>
      <c r="J83" s="14"/>
      <c r="K83" s="14"/>
      <c r="L83" s="14"/>
      <c r="M83" s="14"/>
      <c r="N83" s="14"/>
      <c r="O83" s="14"/>
      <c r="P83" s="14"/>
      <c r="Q83" s="14"/>
      <c r="R83" s="14"/>
      <c r="S83" s="14"/>
      <c r="T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row>
    <row r="84" spans="1:57" ht="12">
      <c r="A84" s="14"/>
      <c r="B84" s="14"/>
      <c r="C84" s="14"/>
      <c r="D84" s="14"/>
      <c r="E84" s="14"/>
      <c r="F84" s="14"/>
      <c r="G84" s="14"/>
      <c r="H84" s="14"/>
      <c r="I84" s="14"/>
      <c r="J84" s="14"/>
      <c r="K84" s="14"/>
      <c r="L84" s="14"/>
      <c r="M84" s="14"/>
      <c r="N84" s="14"/>
      <c r="O84" s="14"/>
      <c r="P84" s="14"/>
      <c r="Q84" s="14"/>
      <c r="R84" s="14"/>
      <c r="S84" s="14"/>
      <c r="T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row>
    <row r="85" spans="1:57" ht="12">
      <c r="A85" s="14"/>
      <c r="B85" s="14"/>
      <c r="C85" s="14"/>
      <c r="D85" s="14"/>
      <c r="E85" s="14"/>
      <c r="F85" s="14"/>
      <c r="G85" s="14"/>
      <c r="H85" s="14"/>
      <c r="I85" s="14"/>
      <c r="J85" s="14"/>
      <c r="K85" s="14"/>
      <c r="L85" s="14"/>
      <c r="M85" s="14"/>
      <c r="N85" s="14"/>
      <c r="O85" s="14"/>
      <c r="P85" s="14"/>
      <c r="Q85" s="14"/>
      <c r="R85" s="14"/>
      <c r="S85" s="14"/>
      <c r="T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row>
    <row r="86" spans="1:57" ht="12">
      <c r="A86" s="14"/>
      <c r="B86" s="14"/>
      <c r="C86" s="14"/>
      <c r="D86" s="14"/>
      <c r="E86" s="14"/>
      <c r="F86" s="14"/>
      <c r="G86" s="14"/>
      <c r="H86" s="14"/>
      <c r="I86" s="14"/>
      <c r="J86" s="14"/>
      <c r="K86" s="14"/>
      <c r="L86" s="14"/>
      <c r="M86" s="14"/>
      <c r="N86" s="14"/>
      <c r="O86" s="14"/>
      <c r="P86" s="14"/>
      <c r="Q86" s="14"/>
      <c r="R86" s="14"/>
      <c r="S86" s="14"/>
      <c r="T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row>
    <row r="87" spans="1:57" ht="12">
      <c r="A87" s="14"/>
      <c r="B87" s="14"/>
      <c r="C87" s="14"/>
      <c r="D87" s="14"/>
      <c r="E87" s="14"/>
      <c r="F87" s="14"/>
      <c r="G87" s="14"/>
      <c r="H87" s="14"/>
      <c r="I87" s="14"/>
      <c r="J87" s="14"/>
      <c r="K87" s="14"/>
      <c r="L87" s="14"/>
      <c r="M87" s="14"/>
      <c r="N87" s="14"/>
      <c r="O87" s="14"/>
      <c r="P87" s="14"/>
      <c r="Q87" s="14"/>
      <c r="R87" s="14"/>
      <c r="S87" s="14"/>
      <c r="T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row>
    <row r="88" spans="1:57" ht="12">
      <c r="A88" s="14"/>
      <c r="B88" s="14"/>
      <c r="C88" s="14"/>
      <c r="D88" s="14"/>
      <c r="E88" s="14"/>
      <c r="F88" s="14"/>
      <c r="G88" s="14"/>
      <c r="H88" s="14"/>
      <c r="I88" s="14"/>
      <c r="J88" s="14"/>
      <c r="K88" s="14"/>
      <c r="L88" s="14"/>
      <c r="M88" s="14"/>
      <c r="N88" s="14"/>
      <c r="O88" s="14"/>
      <c r="P88" s="14"/>
      <c r="Q88" s="14"/>
      <c r="R88" s="14"/>
      <c r="S88" s="14"/>
      <c r="T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row>
    <row r="89" spans="1:57" ht="12">
      <c r="A89" s="14"/>
      <c r="B89" s="14"/>
      <c r="C89" s="14"/>
      <c r="D89" s="14"/>
      <c r="E89" s="14"/>
      <c r="F89" s="14"/>
      <c r="G89" s="14"/>
      <c r="H89" s="14"/>
      <c r="I89" s="14"/>
      <c r="J89" s="14"/>
      <c r="K89" s="14"/>
      <c r="L89" s="14"/>
      <c r="M89" s="14"/>
      <c r="N89" s="14"/>
      <c r="O89" s="14"/>
      <c r="P89" s="14"/>
      <c r="Q89" s="14"/>
      <c r="R89" s="14"/>
      <c r="S89" s="14"/>
      <c r="T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row>
    <row r="90" spans="1:57" ht="12">
      <c r="A90" s="14"/>
      <c r="B90" s="14"/>
      <c r="C90" s="14"/>
      <c r="D90" s="14"/>
      <c r="E90" s="14"/>
      <c r="F90" s="14"/>
      <c r="G90" s="14"/>
      <c r="H90" s="14"/>
      <c r="I90" s="14"/>
      <c r="J90" s="14"/>
      <c r="K90" s="14"/>
      <c r="L90" s="14"/>
      <c r="M90" s="14"/>
      <c r="N90" s="14"/>
      <c r="O90" s="14"/>
      <c r="P90" s="14"/>
      <c r="Q90" s="14"/>
      <c r="R90" s="14"/>
      <c r="S90" s="14"/>
      <c r="T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row>
    <row r="91" spans="1:57" ht="12">
      <c r="A91" s="14"/>
      <c r="B91" s="14"/>
      <c r="C91" s="14"/>
      <c r="D91" s="14"/>
      <c r="E91" s="14"/>
      <c r="F91" s="14"/>
      <c r="G91" s="14"/>
      <c r="H91" s="14"/>
      <c r="I91" s="14"/>
      <c r="J91" s="14"/>
      <c r="K91" s="14"/>
      <c r="L91" s="14"/>
      <c r="M91" s="14"/>
      <c r="N91" s="14"/>
      <c r="O91" s="14"/>
      <c r="P91" s="14"/>
      <c r="Q91" s="14"/>
      <c r="R91" s="14"/>
      <c r="S91" s="14"/>
      <c r="T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ht="12">
      <c r="A92" s="14"/>
      <c r="B92" s="14"/>
      <c r="C92" s="14"/>
      <c r="D92" s="14"/>
      <c r="E92" s="14"/>
      <c r="F92" s="14"/>
      <c r="G92" s="14"/>
      <c r="H92" s="14"/>
      <c r="I92" s="14"/>
      <c r="J92" s="14"/>
      <c r="K92" s="14"/>
      <c r="L92" s="14"/>
      <c r="M92" s="14"/>
      <c r="N92" s="14"/>
      <c r="O92" s="14"/>
      <c r="P92" s="14"/>
      <c r="Q92" s="14"/>
      <c r="R92" s="14"/>
      <c r="S92" s="14"/>
      <c r="T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ht="12">
      <c r="A93" s="14"/>
      <c r="B93" s="14"/>
      <c r="C93" s="14"/>
      <c r="D93" s="14"/>
      <c r="E93" s="14"/>
      <c r="F93" s="14"/>
      <c r="G93" s="14"/>
      <c r="H93" s="14"/>
      <c r="I93" s="14"/>
      <c r="J93" s="14"/>
      <c r="K93" s="14"/>
      <c r="L93" s="14"/>
      <c r="M93" s="14"/>
      <c r="N93" s="14"/>
      <c r="O93" s="14"/>
      <c r="P93" s="14"/>
      <c r="Q93" s="14"/>
      <c r="R93" s="14"/>
      <c r="S93" s="14"/>
      <c r="T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row>
    <row r="94" spans="1:57" ht="12">
      <c r="A94" s="14"/>
      <c r="B94" s="14"/>
      <c r="C94" s="14"/>
      <c r="D94" s="14"/>
      <c r="E94" s="14"/>
      <c r="F94" s="14"/>
      <c r="G94" s="14"/>
      <c r="H94" s="14"/>
      <c r="I94" s="14"/>
      <c r="J94" s="14"/>
      <c r="K94" s="14"/>
      <c r="L94" s="14"/>
      <c r="M94" s="14"/>
      <c r="N94" s="14"/>
      <c r="O94" s="14"/>
      <c r="P94" s="14"/>
      <c r="Q94" s="14"/>
      <c r="R94" s="14"/>
      <c r="S94" s="14"/>
      <c r="T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row>
    <row r="95" spans="1:57" ht="12">
      <c r="A95" s="14"/>
      <c r="B95" s="14"/>
      <c r="C95" s="14"/>
      <c r="D95" s="14"/>
      <c r="E95" s="14"/>
      <c r="F95" s="14"/>
      <c r="G95" s="14"/>
      <c r="H95" s="14"/>
      <c r="I95" s="14"/>
      <c r="J95" s="14"/>
      <c r="K95" s="14"/>
      <c r="L95" s="14"/>
      <c r="M95" s="14"/>
      <c r="N95" s="14"/>
      <c r="O95" s="14"/>
      <c r="P95" s="14"/>
      <c r="Q95" s="14"/>
      <c r="R95" s="14"/>
      <c r="S95" s="14"/>
      <c r="T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row>
    <row r="96" spans="1:57" ht="12">
      <c r="A96" s="14"/>
      <c r="B96" s="14"/>
      <c r="C96" s="14"/>
      <c r="D96" s="14"/>
      <c r="E96" s="14"/>
      <c r="F96" s="14"/>
      <c r="G96" s="14"/>
      <c r="H96" s="14"/>
      <c r="I96" s="14"/>
      <c r="J96" s="14"/>
      <c r="K96" s="14"/>
      <c r="L96" s="14"/>
      <c r="M96" s="14"/>
      <c r="N96" s="14"/>
      <c r="O96" s="14"/>
      <c r="P96" s="14"/>
      <c r="Q96" s="14"/>
      <c r="R96" s="14"/>
      <c r="S96" s="14"/>
      <c r="T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row>
    <row r="97" spans="1:57" ht="12">
      <c r="A97" s="14"/>
      <c r="B97" s="14"/>
      <c r="C97" s="14"/>
      <c r="D97" s="14"/>
      <c r="E97" s="14"/>
      <c r="F97" s="14"/>
      <c r="G97" s="14"/>
      <c r="H97" s="14"/>
      <c r="I97" s="14"/>
      <c r="J97" s="14"/>
      <c r="K97" s="14"/>
      <c r="L97" s="14"/>
      <c r="M97" s="14"/>
      <c r="N97" s="14"/>
      <c r="O97" s="14"/>
      <c r="P97" s="14"/>
      <c r="Q97" s="14"/>
      <c r="R97" s="14"/>
      <c r="S97" s="14"/>
      <c r="T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row>
    <row r="98" spans="1:57" ht="12">
      <c r="A98" s="14"/>
      <c r="B98" s="14"/>
      <c r="C98" s="14"/>
      <c r="D98" s="14"/>
      <c r="E98" s="14"/>
      <c r="F98" s="14"/>
      <c r="G98" s="14"/>
      <c r="H98" s="14"/>
      <c r="I98" s="14"/>
      <c r="J98" s="14"/>
      <c r="K98" s="14"/>
      <c r="L98" s="14"/>
      <c r="M98" s="14"/>
      <c r="N98" s="14"/>
      <c r="O98" s="14"/>
      <c r="P98" s="14"/>
      <c r="Q98" s="14"/>
      <c r="R98" s="14"/>
      <c r="S98" s="14"/>
      <c r="T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row>
    <row r="99" spans="1:57" ht="12">
      <c r="A99" s="14"/>
      <c r="B99" s="14"/>
      <c r="C99" s="14"/>
      <c r="D99" s="14"/>
      <c r="E99" s="14"/>
      <c r="F99" s="14"/>
      <c r="G99" s="14"/>
      <c r="H99" s="14"/>
      <c r="I99" s="14"/>
      <c r="J99" s="14"/>
      <c r="K99" s="14"/>
      <c r="L99" s="14"/>
      <c r="M99" s="14"/>
      <c r="N99" s="14"/>
      <c r="O99" s="14"/>
      <c r="P99" s="14"/>
      <c r="Q99" s="14"/>
      <c r="R99" s="14"/>
      <c r="S99" s="14"/>
      <c r="T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row>
    <row r="100" spans="1:57" ht="12">
      <c r="A100" s="14"/>
      <c r="B100" s="14"/>
      <c r="C100" s="14"/>
      <c r="D100" s="14"/>
      <c r="E100" s="14"/>
      <c r="F100" s="14"/>
      <c r="G100" s="14"/>
      <c r="H100" s="14"/>
      <c r="I100" s="14"/>
      <c r="J100" s="14"/>
      <c r="K100" s="14"/>
      <c r="L100" s="14"/>
      <c r="M100" s="14"/>
      <c r="N100" s="14"/>
      <c r="O100" s="14"/>
      <c r="P100" s="14"/>
      <c r="Q100" s="14"/>
      <c r="R100" s="14"/>
      <c r="S100" s="14"/>
      <c r="T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row>
    <row r="101" spans="1:57" ht="12">
      <c r="A101" s="14"/>
      <c r="B101" s="14"/>
      <c r="C101" s="14"/>
      <c r="D101" s="14"/>
      <c r="E101" s="14"/>
      <c r="F101" s="14"/>
      <c r="G101" s="14"/>
      <c r="H101" s="14"/>
      <c r="I101" s="14"/>
      <c r="J101" s="14"/>
      <c r="K101" s="14"/>
      <c r="L101" s="14"/>
      <c r="M101" s="14"/>
      <c r="N101" s="14"/>
      <c r="O101" s="14"/>
      <c r="P101" s="14"/>
      <c r="Q101" s="14"/>
      <c r="R101" s="14"/>
      <c r="S101" s="14"/>
      <c r="T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row>
    <row r="102" spans="1:57" ht="12">
      <c r="A102" s="14"/>
      <c r="B102" s="14"/>
      <c r="C102" s="14"/>
      <c r="D102" s="14"/>
      <c r="E102" s="14"/>
      <c r="F102" s="14"/>
      <c r="G102" s="14"/>
      <c r="H102" s="14"/>
      <c r="I102" s="14"/>
      <c r="J102" s="14"/>
      <c r="K102" s="14"/>
      <c r="L102" s="14"/>
      <c r="M102" s="14"/>
      <c r="N102" s="14"/>
      <c r="O102" s="14"/>
      <c r="P102" s="14"/>
      <c r="Q102" s="14"/>
      <c r="R102" s="14"/>
      <c r="S102" s="14"/>
      <c r="T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row>
    <row r="103" spans="1:57" ht="12">
      <c r="A103" s="14"/>
      <c r="B103" s="14"/>
      <c r="C103" s="14"/>
      <c r="D103" s="14"/>
      <c r="E103" s="14"/>
      <c r="F103" s="14"/>
      <c r="G103" s="14"/>
      <c r="H103" s="14"/>
      <c r="I103" s="14"/>
      <c r="J103" s="14"/>
      <c r="K103" s="14"/>
      <c r="L103" s="14"/>
      <c r="M103" s="14"/>
      <c r="N103" s="14"/>
      <c r="O103" s="14"/>
      <c r="P103" s="14"/>
      <c r="Q103" s="14"/>
      <c r="R103" s="14"/>
      <c r="S103" s="14"/>
      <c r="T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row>
    <row r="104" spans="1:57" ht="12">
      <c r="A104" s="14"/>
      <c r="B104" s="14"/>
      <c r="C104" s="14"/>
      <c r="D104" s="14"/>
      <c r="E104" s="14"/>
      <c r="F104" s="14"/>
      <c r="G104" s="14"/>
      <c r="H104" s="14"/>
      <c r="I104" s="14"/>
      <c r="J104" s="14"/>
      <c r="K104" s="14"/>
      <c r="L104" s="14"/>
      <c r="M104" s="14"/>
      <c r="N104" s="14"/>
      <c r="O104" s="14"/>
      <c r="P104" s="14"/>
      <c r="Q104" s="14"/>
      <c r="R104" s="14"/>
      <c r="S104" s="14"/>
      <c r="T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row>
    <row r="105" spans="1:57" ht="12">
      <c r="A105" s="14"/>
      <c r="B105" s="14"/>
      <c r="C105" s="14"/>
      <c r="D105" s="14"/>
      <c r="E105" s="14"/>
      <c r="F105" s="14"/>
      <c r="G105" s="14"/>
      <c r="H105" s="14"/>
      <c r="I105" s="14"/>
      <c r="J105" s="14"/>
      <c r="K105" s="14"/>
      <c r="L105" s="14"/>
      <c r="M105" s="14"/>
      <c r="N105" s="14"/>
      <c r="O105" s="14"/>
      <c r="P105" s="14"/>
      <c r="Q105" s="14"/>
      <c r="R105" s="14"/>
      <c r="S105" s="14"/>
      <c r="T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row>
    <row r="106" spans="1:57" ht="12">
      <c r="A106" s="14"/>
      <c r="B106" s="14"/>
      <c r="C106" s="14"/>
      <c r="D106" s="14"/>
      <c r="E106" s="14"/>
      <c r="F106" s="14"/>
      <c r="G106" s="14"/>
      <c r="H106" s="14"/>
      <c r="I106" s="14"/>
      <c r="J106" s="14"/>
      <c r="K106" s="14"/>
      <c r="L106" s="14"/>
      <c r="M106" s="14"/>
      <c r="N106" s="14"/>
      <c r="O106" s="14"/>
      <c r="P106" s="14"/>
      <c r="Q106" s="14"/>
      <c r="R106" s="14"/>
      <c r="S106" s="14"/>
      <c r="T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row>
    <row r="107" spans="1:57" ht="12">
      <c r="A107" s="14"/>
      <c r="B107" s="14"/>
      <c r="C107" s="14"/>
      <c r="D107" s="14"/>
      <c r="E107" s="14"/>
      <c r="F107" s="14"/>
      <c r="G107" s="14"/>
      <c r="H107" s="14"/>
      <c r="I107" s="14"/>
      <c r="J107" s="14"/>
      <c r="K107" s="14"/>
      <c r="L107" s="14"/>
      <c r="M107" s="14"/>
      <c r="N107" s="14"/>
      <c r="O107" s="14"/>
      <c r="P107" s="14"/>
      <c r="Q107" s="14"/>
      <c r="R107" s="14"/>
      <c r="S107" s="14"/>
      <c r="T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row>
    <row r="108" spans="1:57" ht="12">
      <c r="A108" s="14"/>
      <c r="B108" s="14"/>
      <c r="C108" s="14"/>
      <c r="D108" s="14"/>
      <c r="E108" s="14"/>
      <c r="F108" s="14"/>
      <c r="G108" s="14"/>
      <c r="H108" s="14"/>
      <c r="I108" s="14"/>
      <c r="J108" s="14"/>
      <c r="K108" s="14"/>
      <c r="L108" s="14"/>
      <c r="M108" s="14"/>
      <c r="N108" s="14"/>
      <c r="O108" s="14"/>
      <c r="P108" s="14"/>
      <c r="Q108" s="14"/>
      <c r="R108" s="14"/>
      <c r="S108" s="14"/>
      <c r="T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row>
    <row r="109" spans="1:57" ht="12">
      <c r="A109" s="14"/>
      <c r="B109" s="14"/>
      <c r="C109" s="14"/>
      <c r="D109" s="14"/>
      <c r="E109" s="14"/>
      <c r="F109" s="14"/>
      <c r="G109" s="14"/>
      <c r="H109" s="14"/>
      <c r="I109" s="14"/>
      <c r="J109" s="14"/>
      <c r="K109" s="14"/>
      <c r="L109" s="14"/>
      <c r="M109" s="14"/>
      <c r="N109" s="14"/>
      <c r="O109" s="14"/>
      <c r="P109" s="14"/>
      <c r="Q109" s="14"/>
      <c r="R109" s="14"/>
      <c r="S109" s="14"/>
      <c r="T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row>
    <row r="110" spans="1:57" ht="12">
      <c r="A110" s="14"/>
      <c r="B110" s="14"/>
      <c r="C110" s="14"/>
      <c r="D110" s="14"/>
      <c r="E110" s="14"/>
      <c r="F110" s="14"/>
      <c r="G110" s="14"/>
      <c r="H110" s="14"/>
      <c r="I110" s="14"/>
      <c r="J110" s="14"/>
      <c r="K110" s="14"/>
      <c r="L110" s="14"/>
      <c r="M110" s="14"/>
      <c r="N110" s="14"/>
      <c r="O110" s="14"/>
      <c r="P110" s="14"/>
      <c r="Q110" s="14"/>
      <c r="R110" s="14"/>
      <c r="S110" s="14"/>
      <c r="T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row>
    <row r="111" spans="1:57" ht="12">
      <c r="A111" s="14"/>
      <c r="B111" s="14"/>
      <c r="C111" s="14"/>
      <c r="D111" s="14"/>
      <c r="E111" s="14"/>
      <c r="F111" s="14"/>
      <c r="G111" s="14"/>
      <c r="H111" s="14"/>
      <c r="I111" s="14"/>
      <c r="J111" s="14"/>
      <c r="K111" s="14"/>
      <c r="L111" s="14"/>
      <c r="M111" s="14"/>
      <c r="N111" s="14"/>
      <c r="O111" s="14"/>
      <c r="P111" s="14"/>
      <c r="Q111" s="14"/>
      <c r="R111" s="14"/>
      <c r="S111" s="14"/>
      <c r="T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row>
    <row r="112" spans="1:57" ht="12">
      <c r="A112" s="14"/>
      <c r="B112" s="14"/>
      <c r="C112" s="14"/>
      <c r="D112" s="14"/>
      <c r="E112" s="14"/>
      <c r="F112" s="14"/>
      <c r="G112" s="14"/>
      <c r="H112" s="14"/>
      <c r="I112" s="14"/>
      <c r="J112" s="14"/>
      <c r="K112" s="14"/>
      <c r="L112" s="14"/>
      <c r="M112" s="14"/>
      <c r="N112" s="14"/>
      <c r="O112" s="14"/>
      <c r="P112" s="14"/>
      <c r="Q112" s="14"/>
      <c r="R112" s="14"/>
      <c r="S112" s="14"/>
      <c r="T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row>
    <row r="113" spans="1:57" ht="12">
      <c r="A113" s="14"/>
      <c r="B113" s="14"/>
      <c r="C113" s="14"/>
      <c r="D113" s="14"/>
      <c r="E113" s="14"/>
      <c r="F113" s="14"/>
      <c r="G113" s="14"/>
      <c r="H113" s="14"/>
      <c r="I113" s="14"/>
      <c r="J113" s="14"/>
      <c r="K113" s="14"/>
      <c r="L113" s="14"/>
      <c r="M113" s="14"/>
      <c r="N113" s="14"/>
      <c r="O113" s="14"/>
      <c r="P113" s="14"/>
      <c r="Q113" s="14"/>
      <c r="R113" s="14"/>
      <c r="S113" s="14"/>
      <c r="T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row>
  </sheetData>
  <sheetProtection/>
  <mergeCells count="5">
    <mergeCell ref="I3:P3"/>
    <mergeCell ref="S3:T3"/>
    <mergeCell ref="V3:X3"/>
    <mergeCell ref="S2:T2"/>
    <mergeCell ref="V2:X2"/>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G8"/>
  <sheetViews>
    <sheetView zoomScalePageLayoutView="0" workbookViewId="0" topLeftCell="A1">
      <selection activeCell="E8" sqref="E8"/>
    </sheetView>
  </sheetViews>
  <sheetFormatPr defaultColWidth="9.140625" defaultRowHeight="12.75"/>
  <cols>
    <col min="1" max="1" width="11.28125" style="0" customWidth="1"/>
    <col min="2" max="2" width="20.140625" style="0" customWidth="1"/>
    <col min="3" max="3" width="15.57421875" style="0" customWidth="1"/>
    <col min="4" max="4" width="13.8515625" style="0" customWidth="1"/>
    <col min="5" max="5" width="15.57421875" style="0" customWidth="1"/>
    <col min="6" max="6" width="18.421875" style="0" customWidth="1"/>
  </cols>
  <sheetData>
    <row r="1" ht="12">
      <c r="B1" t="s">
        <v>27</v>
      </c>
    </row>
    <row r="4" ht="12">
      <c r="B4" s="4"/>
    </row>
    <row r="5" spans="1:5" ht="12">
      <c r="A5" s="105" t="s">
        <v>28</v>
      </c>
      <c r="B5" s="6" t="s">
        <v>31</v>
      </c>
      <c r="C5" s="105" t="s">
        <v>29</v>
      </c>
      <c r="D5" s="6" t="s">
        <v>35</v>
      </c>
      <c r="E5" s="6" t="s">
        <v>36</v>
      </c>
    </row>
    <row r="6" spans="1:7" ht="12">
      <c r="A6" s="2">
        <v>25000</v>
      </c>
      <c r="B6" s="3">
        <v>40000000</v>
      </c>
      <c r="C6" s="2">
        <v>136316</v>
      </c>
      <c r="D6" s="106">
        <v>4.452637031584399</v>
      </c>
      <c r="E6" s="106">
        <f>D6/4</f>
        <v>1.1131592578960998</v>
      </c>
      <c r="F6" s="5" t="s">
        <v>32</v>
      </c>
      <c r="G6" s="4" t="s">
        <v>34</v>
      </c>
    </row>
    <row r="7" spans="1:7" ht="12">
      <c r="A7" s="2">
        <v>25000</v>
      </c>
      <c r="B7" s="3">
        <v>270000000</v>
      </c>
      <c r="C7" s="2">
        <v>920132</v>
      </c>
      <c r="D7" s="107">
        <v>35.80529996319469</v>
      </c>
      <c r="E7" s="106">
        <f>D7/4</f>
        <v>8.951324990798673</v>
      </c>
      <c r="F7" s="5" t="s">
        <v>30</v>
      </c>
      <c r="G7" s="4" t="s">
        <v>37</v>
      </c>
    </row>
    <row r="8" spans="1:7" ht="12">
      <c r="A8" s="2">
        <v>25000</v>
      </c>
      <c r="B8" s="3">
        <v>900000000</v>
      </c>
      <c r="C8" s="2">
        <v>3067108.3302662247</v>
      </c>
      <c r="D8" s="107">
        <v>121.68433321064899</v>
      </c>
      <c r="E8" s="106">
        <f>D8/4</f>
        <v>30.421083302662247</v>
      </c>
      <c r="F8" s="5" t="s">
        <v>33</v>
      </c>
      <c r="G8" s="4" t="s">
        <v>38</v>
      </c>
    </row>
  </sheetData>
  <sheetProtection/>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C4:J8"/>
  <sheetViews>
    <sheetView zoomScalePageLayoutView="0" workbookViewId="0" topLeftCell="A1">
      <selection activeCell="H14" sqref="H14"/>
    </sheetView>
  </sheetViews>
  <sheetFormatPr defaultColWidth="9.140625" defaultRowHeight="12.75"/>
  <cols>
    <col min="5" max="5" width="13.8515625" style="0" bestFit="1" customWidth="1"/>
    <col min="6" max="10" width="12.7109375" style="0" bestFit="1" customWidth="1"/>
  </cols>
  <sheetData>
    <row r="4" ht="12">
      <c r="E4" s="8">
        <f>30*600000</f>
        <v>18000000</v>
      </c>
    </row>
    <row r="5" spans="3:10" ht="12">
      <c r="C5" s="4" t="s">
        <v>42</v>
      </c>
      <c r="D5" s="4" t="s">
        <v>41</v>
      </c>
      <c r="E5" s="1">
        <v>600000</v>
      </c>
      <c r="F5">
        <v>50000</v>
      </c>
      <c r="G5">
        <v>150000</v>
      </c>
      <c r="H5">
        <v>200000</v>
      </c>
      <c r="I5">
        <v>100000</v>
      </c>
      <c r="J5">
        <v>100000</v>
      </c>
    </row>
    <row r="6" spans="3:10" ht="12">
      <c r="C6">
        <v>32.5</v>
      </c>
      <c r="D6" s="4" t="s">
        <v>40</v>
      </c>
      <c r="F6" s="8">
        <f>C6*F5</f>
        <v>1625000</v>
      </c>
      <c r="G6" s="8">
        <f>C6*G5</f>
        <v>4875000</v>
      </c>
      <c r="H6" s="8">
        <f>C6*H5</f>
        <v>6500000</v>
      </c>
      <c r="I6" s="8">
        <f>C6*I5</f>
        <v>3250000</v>
      </c>
      <c r="J6" s="8">
        <f>C6*J5</f>
        <v>3250000</v>
      </c>
    </row>
    <row r="7" spans="3:10" ht="12">
      <c r="C7">
        <v>24.5</v>
      </c>
      <c r="F7" s="8">
        <f>C6*F5</f>
        <v>1625000</v>
      </c>
      <c r="G7" s="8"/>
      <c r="H7" s="8"/>
      <c r="I7" s="8"/>
      <c r="J7" s="8"/>
    </row>
    <row r="8" spans="3:10" ht="12">
      <c r="C8">
        <v>14.5</v>
      </c>
      <c r="F8" s="8"/>
      <c r="G8" s="8"/>
      <c r="H8" s="8"/>
      <c r="I8" s="8"/>
      <c r="J8"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Share Value Test - JUDOBABY INC.</dc:title>
  <dc:subject/>
  <dc:creator>Dan Mueller</dc:creator>
  <cp:keywords/>
  <dc:description/>
  <cp:lastModifiedBy>JUDOBABY</cp:lastModifiedBy>
  <dcterms:created xsi:type="dcterms:W3CDTF">2008-10-12T19:20:39Z</dcterms:created>
  <dcterms:modified xsi:type="dcterms:W3CDTF">2016-10-08T22:25:58Z</dcterms:modified>
  <cp:category>Equity</cp:category>
  <cp:version/>
  <cp:contentType/>
  <cp:contentStatus/>
</cp:coreProperties>
</file>